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Water permeability/"/>
    </mc:Choice>
  </mc:AlternateContent>
  <xr:revisionPtr revIDLastSave="3" documentId="13_ncr:1_{CE4FDA9E-7D20-4A15-BBB2-D8AE1635192A}" xr6:coauthVersionLast="45" xr6:coauthVersionMax="45" xr10:uidLastSave="{7FF72A9A-09CA-47DE-AE9E-2D9B7BDC456B}"/>
  <bookViews>
    <workbookView xWindow="-98" yWindow="-98" windowWidth="20715" windowHeight="13276" activeTab="3" xr2:uid="{00000000-000D-0000-FFFF-FFFF00000000}"/>
  </bookViews>
  <sheets>
    <sheet name="Cracks - REF" sheetId="5" r:id="rId1"/>
    <sheet name="Cracks - ADDS" sheetId="6" r:id="rId2"/>
    <sheet name="Water permeability" sheetId="1" r:id="rId3"/>
    <sheet name="Chloride penetration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3" i="1" l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L20" i="6" l="1"/>
  <c r="L19" i="6"/>
  <c r="L18" i="6"/>
  <c r="L17" i="6"/>
  <c r="L16" i="6"/>
  <c r="L15" i="6"/>
  <c r="L14" i="6"/>
  <c r="L13" i="6"/>
  <c r="L20" i="5"/>
  <c r="L19" i="5"/>
  <c r="L18" i="5"/>
  <c r="L17" i="5"/>
  <c r="L16" i="5"/>
  <c r="L15" i="5"/>
  <c r="L14" i="5"/>
  <c r="L13" i="5"/>
  <c r="AF43" i="1" l="1"/>
  <c r="F12" i="1" l="1"/>
  <c r="K13" i="1"/>
  <c r="H107" i="6" l="1"/>
  <c r="T20" i="6" s="1"/>
  <c r="F107" i="6"/>
  <c r="D107" i="6"/>
  <c r="B107" i="6"/>
  <c r="H106" i="6"/>
  <c r="F106" i="6"/>
  <c r="Q20" i="6" s="1"/>
  <c r="D106" i="6"/>
  <c r="O20" i="6" s="1"/>
  <c r="B106" i="6"/>
  <c r="M20" i="6" s="1"/>
  <c r="H96" i="6"/>
  <c r="F96" i="6"/>
  <c r="D96" i="6"/>
  <c r="B96" i="6"/>
  <c r="H95" i="6"/>
  <c r="F95" i="6"/>
  <c r="Q19" i="6" s="1"/>
  <c r="D95" i="6"/>
  <c r="O19" i="6" s="1"/>
  <c r="W19" i="6" s="1"/>
  <c r="B95" i="6"/>
  <c r="M19" i="6" s="1"/>
  <c r="H85" i="6"/>
  <c r="T18" i="6" s="1"/>
  <c r="F85" i="6"/>
  <c r="D85" i="6"/>
  <c r="P18" i="6" s="1"/>
  <c r="B85" i="6"/>
  <c r="H84" i="6"/>
  <c r="S18" i="6" s="1"/>
  <c r="F84" i="6"/>
  <c r="Q18" i="6" s="1"/>
  <c r="D84" i="6"/>
  <c r="O18" i="6" s="1"/>
  <c r="B84" i="6"/>
  <c r="M18" i="6" s="1"/>
  <c r="H74" i="6"/>
  <c r="T17" i="6" s="1"/>
  <c r="F74" i="6"/>
  <c r="D74" i="6"/>
  <c r="P17" i="6" s="1"/>
  <c r="B74" i="6"/>
  <c r="H73" i="6"/>
  <c r="F73" i="6"/>
  <c r="Q17" i="6" s="1"/>
  <c r="D73" i="6"/>
  <c r="O17" i="6" s="1"/>
  <c r="B73" i="6"/>
  <c r="M17" i="6" s="1"/>
  <c r="Y17" i="6" s="1"/>
  <c r="H63" i="6"/>
  <c r="F63" i="6"/>
  <c r="D63" i="6"/>
  <c r="P16" i="6" s="1"/>
  <c r="B63" i="6"/>
  <c r="N16" i="6" s="1"/>
  <c r="H62" i="6"/>
  <c r="F62" i="6"/>
  <c r="Q16" i="6" s="1"/>
  <c r="D62" i="6"/>
  <c r="O16" i="6" s="1"/>
  <c r="B62" i="6"/>
  <c r="M16" i="6" s="1"/>
  <c r="H52" i="6"/>
  <c r="T15" i="6" s="1"/>
  <c r="F52" i="6"/>
  <c r="D52" i="6"/>
  <c r="B52" i="6"/>
  <c r="H51" i="6"/>
  <c r="F51" i="6"/>
  <c r="Q15" i="6" s="1"/>
  <c r="D51" i="6"/>
  <c r="O15" i="6" s="1"/>
  <c r="B51" i="6"/>
  <c r="M15" i="6" s="1"/>
  <c r="H41" i="6"/>
  <c r="F41" i="6"/>
  <c r="R14" i="6" s="1"/>
  <c r="D41" i="6"/>
  <c r="P14" i="6" s="1"/>
  <c r="B41" i="6"/>
  <c r="N14" i="6" s="1"/>
  <c r="H40" i="6"/>
  <c r="S14" i="6" s="1"/>
  <c r="F40" i="6"/>
  <c r="Q14" i="6" s="1"/>
  <c r="D40" i="6"/>
  <c r="O14" i="6" s="1"/>
  <c r="B40" i="6"/>
  <c r="M14" i="6" s="1"/>
  <c r="H30" i="6"/>
  <c r="F30" i="6"/>
  <c r="D30" i="6"/>
  <c r="P13" i="6" s="1"/>
  <c r="B30" i="6"/>
  <c r="N13" i="6" s="1"/>
  <c r="H29" i="6"/>
  <c r="F29" i="6"/>
  <c r="D29" i="6"/>
  <c r="O13" i="6" s="1"/>
  <c r="B29" i="6"/>
  <c r="M13" i="6" s="1"/>
  <c r="S20" i="6"/>
  <c r="R20" i="6"/>
  <c r="P20" i="6"/>
  <c r="N20" i="6"/>
  <c r="T19" i="6"/>
  <c r="S19" i="6"/>
  <c r="R19" i="6"/>
  <c r="P19" i="6"/>
  <c r="N19" i="6"/>
  <c r="H19" i="6"/>
  <c r="T12" i="6" s="1"/>
  <c r="F19" i="6"/>
  <c r="R12" i="6" s="1"/>
  <c r="D19" i="6"/>
  <c r="P12" i="6" s="1"/>
  <c r="B19" i="6"/>
  <c r="R18" i="6"/>
  <c r="N18" i="6"/>
  <c r="H18" i="6"/>
  <c r="S12" i="6" s="1"/>
  <c r="F18" i="6"/>
  <c r="Q12" i="6" s="1"/>
  <c r="D18" i="6"/>
  <c r="O12" i="6" s="1"/>
  <c r="O22" i="6" s="1"/>
  <c r="B18" i="6"/>
  <c r="M12" i="6" s="1"/>
  <c r="S17" i="6"/>
  <c r="R17" i="6"/>
  <c r="N17" i="6"/>
  <c r="T16" i="6"/>
  <c r="S16" i="6"/>
  <c r="R16" i="6"/>
  <c r="S15" i="6"/>
  <c r="R15" i="6"/>
  <c r="P15" i="6"/>
  <c r="N15" i="6"/>
  <c r="T14" i="6"/>
  <c r="T13" i="6"/>
  <c r="S13" i="6"/>
  <c r="R13" i="6"/>
  <c r="Q13" i="6"/>
  <c r="N12" i="6"/>
  <c r="L12" i="6"/>
  <c r="V11" i="6"/>
  <c r="H10" i="6"/>
  <c r="S9" i="6" s="1"/>
  <c r="Y11" i="6" s="1"/>
  <c r="F10" i="6"/>
  <c r="Q9" i="6" s="1"/>
  <c r="X11" i="6" s="1"/>
  <c r="D10" i="6"/>
  <c r="O9" i="6" s="1"/>
  <c r="W11" i="6" s="1"/>
  <c r="B9" i="6"/>
  <c r="B10" i="6" s="1"/>
  <c r="M9" i="6" s="1"/>
  <c r="E6" i="6"/>
  <c r="H107" i="5"/>
  <c r="T20" i="5" s="1"/>
  <c r="F107" i="5"/>
  <c r="D107" i="5"/>
  <c r="P20" i="5" s="1"/>
  <c r="B107" i="5"/>
  <c r="H106" i="5"/>
  <c r="F106" i="5"/>
  <c r="Q20" i="5" s="1"/>
  <c r="D106" i="5"/>
  <c r="B106" i="5"/>
  <c r="M20" i="5" s="1"/>
  <c r="W20" i="5" s="1"/>
  <c r="H96" i="5"/>
  <c r="F96" i="5"/>
  <c r="R19" i="5" s="1"/>
  <c r="D96" i="5"/>
  <c r="P19" i="5" s="1"/>
  <c r="B96" i="5"/>
  <c r="H95" i="5"/>
  <c r="F95" i="5"/>
  <c r="D95" i="5"/>
  <c r="O19" i="5" s="1"/>
  <c r="B95" i="5"/>
  <c r="M19" i="5" s="1"/>
  <c r="W19" i="5" s="1"/>
  <c r="H85" i="5"/>
  <c r="T18" i="5" s="1"/>
  <c r="F85" i="5"/>
  <c r="R18" i="5" s="1"/>
  <c r="D85" i="5"/>
  <c r="P18" i="5" s="1"/>
  <c r="B85" i="5"/>
  <c r="N18" i="5" s="1"/>
  <c r="H84" i="5"/>
  <c r="F84" i="5"/>
  <c r="Q18" i="5" s="1"/>
  <c r="D84" i="5"/>
  <c r="B84" i="5"/>
  <c r="M18" i="5" s="1"/>
  <c r="H74" i="5"/>
  <c r="T17" i="5" s="1"/>
  <c r="F74" i="5"/>
  <c r="R17" i="5" s="1"/>
  <c r="D74" i="5"/>
  <c r="P17" i="5" s="1"/>
  <c r="B74" i="5"/>
  <c r="H73" i="5"/>
  <c r="F73" i="5"/>
  <c r="Q17" i="5" s="1"/>
  <c r="D73" i="5"/>
  <c r="B73" i="5"/>
  <c r="M17" i="5" s="1"/>
  <c r="H63" i="5"/>
  <c r="T16" i="5" s="1"/>
  <c r="F63" i="5"/>
  <c r="R16" i="5" s="1"/>
  <c r="D63" i="5"/>
  <c r="B63" i="5"/>
  <c r="H62" i="5"/>
  <c r="F62" i="5"/>
  <c r="Q16" i="5" s="1"/>
  <c r="D62" i="5"/>
  <c r="O16" i="5" s="1"/>
  <c r="B62" i="5"/>
  <c r="M16" i="5" s="1"/>
  <c r="H52" i="5"/>
  <c r="T15" i="5" s="1"/>
  <c r="F52" i="5"/>
  <c r="R15" i="5" s="1"/>
  <c r="D52" i="5"/>
  <c r="P15" i="5" s="1"/>
  <c r="B52" i="5"/>
  <c r="H51" i="5"/>
  <c r="S15" i="5" s="1"/>
  <c r="F51" i="5"/>
  <c r="D51" i="5"/>
  <c r="B51" i="5"/>
  <c r="M15" i="5" s="1"/>
  <c r="H41" i="5"/>
  <c r="T14" i="5" s="1"/>
  <c r="F41" i="5"/>
  <c r="R14" i="5" s="1"/>
  <c r="D41" i="5"/>
  <c r="P14" i="5" s="1"/>
  <c r="B41" i="5"/>
  <c r="H40" i="5"/>
  <c r="S14" i="5" s="1"/>
  <c r="F40" i="5"/>
  <c r="Q14" i="5" s="1"/>
  <c r="D40" i="5"/>
  <c r="O14" i="5" s="1"/>
  <c r="B40" i="5"/>
  <c r="M14" i="5" s="1"/>
  <c r="H30" i="5"/>
  <c r="F30" i="5"/>
  <c r="R13" i="5" s="1"/>
  <c r="D30" i="5"/>
  <c r="B30" i="5"/>
  <c r="N13" i="5" s="1"/>
  <c r="H29" i="5"/>
  <c r="S13" i="5" s="1"/>
  <c r="F29" i="5"/>
  <c r="Q13" i="5" s="1"/>
  <c r="D29" i="5"/>
  <c r="O13" i="5" s="1"/>
  <c r="B29" i="5"/>
  <c r="M13" i="5" s="1"/>
  <c r="S20" i="5"/>
  <c r="R20" i="5"/>
  <c r="O20" i="5"/>
  <c r="N20" i="5"/>
  <c r="T19" i="5"/>
  <c r="S19" i="5"/>
  <c r="Q19" i="5"/>
  <c r="N19" i="5"/>
  <c r="H19" i="5"/>
  <c r="T12" i="5" s="1"/>
  <c r="F19" i="5"/>
  <c r="R12" i="5" s="1"/>
  <c r="D19" i="5"/>
  <c r="P12" i="5" s="1"/>
  <c r="B19" i="5"/>
  <c r="N12" i="5" s="1"/>
  <c r="S18" i="5"/>
  <c r="O18" i="5"/>
  <c r="H18" i="5"/>
  <c r="S12" i="5" s="1"/>
  <c r="F18" i="5"/>
  <c r="Q12" i="5" s="1"/>
  <c r="D18" i="5"/>
  <c r="B18" i="5"/>
  <c r="M12" i="5" s="1"/>
  <c r="S17" i="5"/>
  <c r="O17" i="5"/>
  <c r="W17" i="5" s="1"/>
  <c r="N17" i="5"/>
  <c r="S16" i="5"/>
  <c r="P16" i="5"/>
  <c r="N16" i="5"/>
  <c r="Q15" i="5"/>
  <c r="O15" i="5"/>
  <c r="N15" i="5"/>
  <c r="N14" i="5"/>
  <c r="T13" i="5"/>
  <c r="P13" i="5"/>
  <c r="O12" i="5"/>
  <c r="O22" i="5" s="1"/>
  <c r="L12" i="5"/>
  <c r="V11" i="5"/>
  <c r="H10" i="5"/>
  <c r="S9" i="5" s="1"/>
  <c r="Y11" i="5" s="1"/>
  <c r="F10" i="5"/>
  <c r="Q9" i="5" s="1"/>
  <c r="X11" i="5" s="1"/>
  <c r="D10" i="5"/>
  <c r="O9" i="5" s="1"/>
  <c r="W11" i="5" s="1"/>
  <c r="B10" i="5"/>
  <c r="M9" i="5" s="1"/>
  <c r="E6" i="5"/>
  <c r="Y19" i="6" l="1"/>
  <c r="W16" i="6"/>
  <c r="W15" i="6"/>
  <c r="M22" i="6"/>
  <c r="Q22" i="6"/>
  <c r="S22" i="6"/>
  <c r="Y12" i="6"/>
  <c r="X17" i="5"/>
  <c r="W16" i="5"/>
  <c r="W15" i="5"/>
  <c r="Y13" i="5"/>
  <c r="M22" i="5"/>
  <c r="Q24" i="5"/>
  <c r="Y17" i="5"/>
  <c r="X15" i="5"/>
  <c r="X17" i="6"/>
  <c r="X20" i="5"/>
  <c r="Y15" i="5"/>
  <c r="M25" i="6"/>
  <c r="Q22" i="5"/>
  <c r="X12" i="6"/>
  <c r="W14" i="6"/>
  <c r="Y18" i="6"/>
  <c r="X14" i="6"/>
  <c r="X18" i="6"/>
  <c r="X20" i="6"/>
  <c r="Y16" i="6"/>
  <c r="Y15" i="6"/>
  <c r="X19" i="6"/>
  <c r="Y20" i="6"/>
  <c r="X16" i="6"/>
  <c r="W13" i="5"/>
  <c r="W13" i="6"/>
  <c r="X15" i="6"/>
  <c r="Y20" i="5"/>
  <c r="X13" i="6"/>
  <c r="Y14" i="6"/>
  <c r="X13" i="5"/>
  <c r="S25" i="5"/>
  <c r="Y12" i="5"/>
  <c r="S24" i="5"/>
  <c r="S22" i="5"/>
  <c r="Y13" i="6"/>
  <c r="W18" i="6"/>
  <c r="Y14" i="5"/>
  <c r="X14" i="5"/>
  <c r="W14" i="5"/>
  <c r="X16" i="5"/>
  <c r="Y16" i="5"/>
  <c r="Y18" i="5"/>
  <c r="X18" i="5"/>
  <c r="W18" i="5"/>
  <c r="W20" i="6"/>
  <c r="W17" i="6"/>
  <c r="X19" i="5"/>
  <c r="W12" i="6"/>
  <c r="Y19" i="5"/>
  <c r="W12" i="5"/>
  <c r="M24" i="6"/>
  <c r="O25" i="6"/>
  <c r="X12" i="5"/>
  <c r="M25" i="5"/>
  <c r="O24" i="6"/>
  <c r="Q25" i="6"/>
  <c r="Q26" i="6" s="1"/>
  <c r="M24" i="5"/>
  <c r="O25" i="5"/>
  <c r="Q24" i="6"/>
  <c r="S25" i="6"/>
  <c r="O24" i="5"/>
  <c r="Q25" i="5"/>
  <c r="S24" i="6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H20" i="1"/>
  <c r="H21" i="1"/>
  <c r="H16" i="1"/>
  <c r="Q21" i="1" l="1"/>
  <c r="R21" i="1" s="1"/>
  <c r="AA20" i="1"/>
  <c r="AB20" i="1" s="1"/>
  <c r="Y22" i="6"/>
  <c r="X22" i="6"/>
  <c r="Y25" i="6"/>
  <c r="Y24" i="6"/>
  <c r="Y26" i="6" s="1"/>
  <c r="M26" i="6"/>
  <c r="Q26" i="5"/>
  <c r="AA21" i="1"/>
  <c r="AB21" i="1" s="1"/>
  <c r="AK20" i="1"/>
  <c r="AL20" i="1" s="1"/>
  <c r="AK21" i="1"/>
  <c r="AL21" i="1" s="1"/>
  <c r="AA16" i="1"/>
  <c r="AB16" i="1" s="1"/>
  <c r="O26" i="5"/>
  <c r="Q20" i="1"/>
  <c r="R20" i="1" s="1"/>
  <c r="AK16" i="1"/>
  <c r="AL16" i="1" s="1"/>
  <c r="X25" i="6"/>
  <c r="X24" i="6"/>
  <c r="P16" i="1"/>
  <c r="Q16" i="1" s="1"/>
  <c r="R16" i="1" s="1"/>
  <c r="W24" i="6"/>
  <c r="W25" i="6"/>
  <c r="W22" i="6"/>
  <c r="M26" i="5"/>
  <c r="X24" i="5"/>
  <c r="X22" i="5"/>
  <c r="X25" i="5"/>
  <c r="Y25" i="5"/>
  <c r="Y22" i="5"/>
  <c r="Y24" i="5"/>
  <c r="O26" i="6"/>
  <c r="S26" i="5"/>
  <c r="W25" i="5"/>
  <c r="W22" i="5"/>
  <c r="W24" i="5"/>
  <c r="S26" i="6"/>
  <c r="X26" i="6" l="1"/>
  <c r="Y26" i="5"/>
  <c r="W26" i="6"/>
  <c r="X26" i="5"/>
  <c r="W26" i="5"/>
  <c r="V43" i="1"/>
  <c r="L43" i="1"/>
  <c r="AF38" i="1"/>
  <c r="V38" i="1"/>
  <c r="L38" i="1"/>
  <c r="AG39" i="1"/>
  <c r="AF39" i="1"/>
  <c r="W39" i="1"/>
  <c r="V39" i="1"/>
  <c r="M39" i="1"/>
  <c r="L39" i="1"/>
  <c r="H33" i="1"/>
  <c r="H32" i="1"/>
  <c r="H31" i="1"/>
  <c r="H30" i="1"/>
  <c r="H29" i="1"/>
  <c r="H28" i="1"/>
  <c r="H27" i="1"/>
  <c r="H26" i="1"/>
  <c r="H25" i="1"/>
  <c r="H17" i="1"/>
  <c r="H18" i="1"/>
  <c r="H19" i="1"/>
  <c r="H22" i="1"/>
  <c r="H23" i="1"/>
  <c r="H24" i="1"/>
  <c r="D39" i="1"/>
  <c r="AE13" i="1"/>
  <c r="U13" i="1"/>
  <c r="C6" i="1"/>
  <c r="Q32" i="1" l="1"/>
  <c r="R32" i="1" s="1"/>
  <c r="AK32" i="1"/>
  <c r="AL32" i="1" s="1"/>
  <c r="AA32" i="1"/>
  <c r="AB32" i="1" s="1"/>
  <c r="Q33" i="1"/>
  <c r="R33" i="1" s="1"/>
  <c r="AK33" i="1"/>
  <c r="AL33" i="1" s="1"/>
  <c r="AA33" i="1"/>
  <c r="AB33" i="1" s="1"/>
  <c r="AA26" i="1"/>
  <c r="AB26" i="1" s="1"/>
  <c r="AK26" i="1"/>
  <c r="AL26" i="1" s="1"/>
  <c r="Q26" i="1"/>
  <c r="R26" i="1" s="1"/>
  <c r="AK17" i="1"/>
  <c r="AL17" i="1" s="1"/>
  <c r="Q17" i="1"/>
  <c r="R17" i="1" s="1"/>
  <c r="AA17" i="1"/>
  <c r="AB17" i="1" s="1"/>
  <c r="E38" i="1"/>
  <c r="Q25" i="1"/>
  <c r="R25" i="1" s="1"/>
  <c r="AK25" i="1"/>
  <c r="AL25" i="1" s="1"/>
  <c r="AA25" i="1"/>
  <c r="AB25" i="1" s="1"/>
  <c r="AA27" i="1"/>
  <c r="AB27" i="1" s="1"/>
  <c r="Q27" i="1"/>
  <c r="R27" i="1" s="1"/>
  <c r="AK27" i="1"/>
  <c r="AL27" i="1" s="1"/>
  <c r="Q24" i="1"/>
  <c r="R24" i="1" s="1"/>
  <c r="AK24" i="1"/>
  <c r="AL24" i="1" s="1"/>
  <c r="AA24" i="1"/>
  <c r="AB24" i="1" s="1"/>
  <c r="AK23" i="1"/>
  <c r="AL23" i="1" s="1"/>
  <c r="Q23" i="1"/>
  <c r="R23" i="1" s="1"/>
  <c r="AA23" i="1"/>
  <c r="AB23" i="1" s="1"/>
  <c r="Q28" i="1"/>
  <c r="R28" i="1" s="1"/>
  <c r="AA28" i="1"/>
  <c r="AB28" i="1" s="1"/>
  <c r="AK28" i="1"/>
  <c r="AL28" i="1" s="1"/>
  <c r="Q22" i="1"/>
  <c r="R22" i="1" s="1"/>
  <c r="AA22" i="1"/>
  <c r="AB22" i="1" s="1"/>
  <c r="AK22" i="1"/>
  <c r="AL22" i="1" s="1"/>
  <c r="Q29" i="1"/>
  <c r="R29" i="1" s="1"/>
  <c r="AA29" i="1"/>
  <c r="AB29" i="1" s="1"/>
  <c r="AK29" i="1"/>
  <c r="AL29" i="1" s="1"/>
  <c r="AA19" i="1"/>
  <c r="AB19" i="1" s="1"/>
  <c r="Q19" i="1"/>
  <c r="R19" i="1" s="1"/>
  <c r="AK19" i="1"/>
  <c r="AL19" i="1" s="1"/>
  <c r="AA30" i="1"/>
  <c r="AB30" i="1" s="1"/>
  <c r="Q30" i="1"/>
  <c r="R30" i="1" s="1"/>
  <c r="AK30" i="1"/>
  <c r="AL30" i="1" s="1"/>
  <c r="Q18" i="1"/>
  <c r="R18" i="1" s="1"/>
  <c r="AK18" i="1"/>
  <c r="AL18" i="1" s="1"/>
  <c r="AA18" i="1"/>
  <c r="AB18" i="1" s="1"/>
  <c r="AK31" i="1"/>
  <c r="AL31" i="1" s="1"/>
  <c r="Q31" i="1"/>
  <c r="R31" i="1" s="1"/>
  <c r="AA31" i="1"/>
  <c r="AB31" i="1" s="1"/>
  <c r="L40" i="1"/>
  <c r="V40" i="1"/>
  <c r="AF40" i="1"/>
  <c r="M38" i="1"/>
  <c r="M40" i="1" s="1"/>
  <c r="W38" i="1"/>
  <c r="W40" i="1" s="1"/>
  <c r="AG38" i="1"/>
  <c r="AG40" i="1" s="1"/>
  <c r="D38" i="1"/>
  <c r="E39" i="1"/>
  <c r="E40" i="1" s="1"/>
  <c r="D40" i="1" l="1"/>
  <c r="AF42" i="1"/>
  <c r="V42" i="1"/>
  <c r="L42" i="1"/>
  <c r="W42" i="1"/>
  <c r="M42" i="1"/>
  <c r="AG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D10" authorId="0" shapeId="0" xr:uid="{9BE85195-88BA-4C82-A914-E4BC6E7E0FBC}">
      <text>
        <r>
          <rPr>
            <sz val="9"/>
            <color indexed="81"/>
            <rFont val="Tahoma"/>
            <family val="2"/>
          </rPr>
          <t>28 days (+1)</t>
        </r>
      </text>
    </comment>
    <comment ref="F10" authorId="0" shapeId="0" xr:uid="{E5E7CB9A-96F9-4E5E-ABB9-17AD6123D83D}">
      <text>
        <r>
          <rPr>
            <sz val="9"/>
            <color indexed="81"/>
            <rFont val="Tahoma"/>
            <family val="2"/>
          </rPr>
          <t xml:space="preserve">3 months (84 days + 1)
</t>
        </r>
      </text>
    </comment>
    <comment ref="H10" authorId="0" shapeId="0" xr:uid="{0D9B459E-D122-44EF-A5EC-7287AEA270D6}">
      <text>
        <r>
          <rPr>
            <sz val="9"/>
            <color indexed="81"/>
            <rFont val="Tahoma"/>
            <family val="2"/>
          </rPr>
          <t xml:space="preserve">6 months (168+1 days)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D10" authorId="0" shapeId="0" xr:uid="{D8D16847-3E08-4009-8056-5218F1708B3F}">
      <text>
        <r>
          <rPr>
            <sz val="9"/>
            <color indexed="81"/>
            <rFont val="Tahoma"/>
            <family val="2"/>
          </rPr>
          <t>28 days (+1)</t>
        </r>
      </text>
    </comment>
    <comment ref="F10" authorId="0" shapeId="0" xr:uid="{D16A7044-3BC9-4DF2-B37A-3BF3691AD968}">
      <text>
        <r>
          <rPr>
            <sz val="9"/>
            <color indexed="81"/>
            <rFont val="Tahoma"/>
            <family val="2"/>
          </rPr>
          <t xml:space="preserve">3 months (84 days + 1)
</t>
        </r>
      </text>
    </comment>
    <comment ref="H10" authorId="0" shapeId="0" xr:uid="{A0AA2F36-FDDD-4E42-8FB6-3E35D9636899}">
      <text>
        <r>
          <rPr>
            <sz val="9"/>
            <color indexed="81"/>
            <rFont val="Tahoma"/>
            <family val="2"/>
          </rPr>
          <t xml:space="preserve">6 months (168+1 days)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C6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Should be 28days (+1)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Giovanni Anglani</author>
  </authors>
  <commentList>
    <comment ref="D4" authorId="0" shapeId="0" xr:uid="{49B59D8E-3B26-41FE-A315-77E4FEC5FB6D}">
      <text>
        <r>
          <rPr>
            <sz val="9"/>
            <color indexed="81"/>
            <rFont val="Tahoma"/>
            <charset val="1"/>
          </rPr>
          <t>Poor contrast after the colorimetric test: difficult to evaluate the actual chloride penetration</t>
        </r>
      </text>
    </comment>
    <comment ref="D34" authorId="0" shapeId="0" xr:uid="{7CAF24D1-8C89-4278-BB83-13BAB3464FCF}">
      <text>
        <r>
          <rPr>
            <sz val="9"/>
            <color indexed="81"/>
            <rFont val="Tahoma"/>
            <charset val="1"/>
          </rPr>
          <t>Poor contrast after the colorimetric test: difficult to evaluate the actual chloride penetration</t>
        </r>
      </text>
    </comment>
  </commentList>
</comments>
</file>

<file path=xl/sharedStrings.xml><?xml version="1.0" encoding="utf-8"?>
<sst xmlns="http://schemas.openxmlformats.org/spreadsheetml/2006/main" count="584" uniqueCount="86">
  <si>
    <t>series</t>
  </si>
  <si>
    <t>sample number</t>
  </si>
  <si>
    <t>deltaT</t>
  </si>
  <si>
    <t>WF</t>
  </si>
  <si>
    <t>REF</t>
  </si>
  <si>
    <t>Water permeability measured by water flow testing</t>
  </si>
  <si>
    <t>Casting day</t>
  </si>
  <si>
    <t>Cracking day</t>
  </si>
  <si>
    <t>days old at cracking</t>
  </si>
  <si>
    <t>days old at testing</t>
  </si>
  <si>
    <t>mean</t>
  </si>
  <si>
    <t>std</t>
  </si>
  <si>
    <t>COV</t>
  </si>
  <si>
    <t>ADDS</t>
  </si>
  <si>
    <t>deltaW</t>
  </si>
  <si>
    <t>Measuring day</t>
  </si>
  <si>
    <t>days after crack</t>
  </si>
  <si>
    <t>UNHEALED</t>
  </si>
  <si>
    <t>1 month</t>
  </si>
  <si>
    <t>3 months</t>
  </si>
  <si>
    <t>6 months</t>
  </si>
  <si>
    <t>Sealing Efficiency</t>
  </si>
  <si>
    <t>Time (t)</t>
  </si>
  <si>
    <t>deltaH</t>
  </si>
  <si>
    <r>
      <t xml:space="preserve">Tube </t>
    </r>
    <r>
      <rPr>
        <b/>
        <sz val="11"/>
        <color theme="1"/>
        <rFont val="Calibri"/>
        <family val="2"/>
      </rPr>
      <t>Φ</t>
    </r>
    <r>
      <rPr>
        <b/>
        <vertAlign val="subscript"/>
        <sz val="11"/>
        <color theme="1"/>
        <rFont val="Calibri"/>
        <family val="2"/>
      </rPr>
      <t>int</t>
    </r>
    <r>
      <rPr>
        <b/>
        <sz val="11"/>
        <color theme="1"/>
        <rFont val="Calibri"/>
        <family val="2"/>
        <scheme val="minor"/>
      </rPr>
      <t xml:space="preserve"> </t>
    </r>
  </si>
  <si>
    <t>(mm)</t>
  </si>
  <si>
    <t>Healing time at water flow = 0</t>
  </si>
  <si>
    <t>(min)</t>
  </si>
  <si>
    <t>(Lt)</t>
  </si>
  <si>
    <t>(Lt/min)</t>
  </si>
  <si>
    <t>Continues healing or moves to chlorides test?</t>
  </si>
  <si>
    <t>Salt concentration</t>
  </si>
  <si>
    <t>Picture - profile</t>
  </si>
  <si>
    <r>
      <t xml:space="preserve">Tube </t>
    </r>
    <r>
      <rPr>
        <b/>
        <sz val="11"/>
        <color theme="1"/>
        <rFont val="Calibri"/>
        <family val="2"/>
      </rPr>
      <t>Φ</t>
    </r>
    <r>
      <rPr>
        <b/>
        <vertAlign val="subscript"/>
        <sz val="11"/>
        <color theme="1"/>
        <rFont val="Calibri"/>
        <family val="2"/>
      </rPr>
      <t>int</t>
    </r>
    <r>
      <rPr>
        <b/>
        <sz val="11"/>
        <color theme="1"/>
        <rFont val="Calibri"/>
        <family val="2"/>
        <scheme val="minor"/>
      </rPr>
      <t xml:space="preserve">  (mm)</t>
    </r>
  </si>
  <si>
    <t>Basic data</t>
  </si>
  <si>
    <t>Time of exposure</t>
  </si>
  <si>
    <t>Series</t>
  </si>
  <si>
    <t>Sample number</t>
  </si>
  <si>
    <t>REFERENCE SAMPLES</t>
  </si>
  <si>
    <t>ADDITIONED SAMPLES</t>
  </si>
  <si>
    <t>RRT group</t>
  </si>
  <si>
    <t>Crack width measurement REF specimens water permeability test</t>
  </si>
  <si>
    <t>! Distances in µm!</t>
  </si>
  <si>
    <t>MEAN</t>
  </si>
  <si>
    <t>STD</t>
  </si>
  <si>
    <t>Loc 1</t>
  </si>
  <si>
    <t>Loc 2</t>
  </si>
  <si>
    <t>Loc 3</t>
  </si>
  <si>
    <t>Loc 4</t>
  </si>
  <si>
    <t>Loc 5</t>
  </si>
  <si>
    <t>Loc 6</t>
  </si>
  <si>
    <t>general mean</t>
  </si>
  <si>
    <t>general std</t>
  </si>
  <si>
    <t>Mean</t>
  </si>
  <si>
    <t>Min</t>
  </si>
  <si>
    <t>Max</t>
  </si>
  <si>
    <t>∆</t>
  </si>
  <si>
    <t>Crack width measurement ADD(itioned) specimens water permeability test</t>
  </si>
  <si>
    <t>dd/mm/yyyy</t>
  </si>
  <si>
    <t>Crack closing efficiency</t>
  </si>
  <si>
    <t>REF - 1</t>
  </si>
  <si>
    <t>REF - 2</t>
  </si>
  <si>
    <t>REF - 3</t>
  </si>
  <si>
    <t>REF - 4</t>
  </si>
  <si>
    <t>REF - 5</t>
  </si>
  <si>
    <t>REF - 6</t>
  </si>
  <si>
    <t>REF - 7</t>
  </si>
  <si>
    <t>REF - 8</t>
  </si>
  <si>
    <t>REF - 9</t>
  </si>
  <si>
    <t>ADDS - 1</t>
  </si>
  <si>
    <t>ADDS - 2</t>
  </si>
  <si>
    <t>ADDS - 3</t>
  </si>
  <si>
    <t>ADDS - 4</t>
  </si>
  <si>
    <t>ADDS - 5</t>
  </si>
  <si>
    <t>ADDS - 6</t>
  </si>
  <si>
    <t>ADDS - 7</t>
  </si>
  <si>
    <t>ADDS - 8</t>
  </si>
  <si>
    <t>ADDS - 9</t>
  </si>
  <si>
    <t>Healing</t>
  </si>
  <si>
    <t>efficiency</t>
  </si>
  <si>
    <t>Disk width</t>
  </si>
  <si>
    <t>H (mm)</t>
  </si>
  <si>
    <t>RRT 2</t>
  </si>
  <si>
    <t>33 g/L</t>
  </si>
  <si>
    <t>3 days</t>
  </si>
  <si>
    <t>Lab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</si>
</sst>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00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0" borderId="7" xfId="0" applyBorder="1"/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/>
    <xf numFmtId="0" fontId="7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" fontId="0" fillId="6" borderId="10" xfId="0" applyNumberFormat="1" applyFill="1" applyBorder="1" applyAlignment="1">
      <alignment horizontal="center" vertical="center"/>
    </xf>
    <xf numFmtId="1" fontId="0" fillId="6" borderId="11" xfId="0" applyNumberFormat="1" applyFill="1" applyBorder="1" applyAlignment="1">
      <alignment horizontal="center" vertical="center"/>
    </xf>
    <xf numFmtId="1" fontId="0" fillId="6" borderId="12" xfId="0" applyNumberForma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" fontId="0" fillId="7" borderId="12" xfId="0" applyNumberFormat="1" applyFill="1" applyBorder="1" applyAlignment="1">
      <alignment horizontal="center" vertical="center"/>
    </xf>
    <xf numFmtId="1" fontId="0" fillId="7" borderId="13" xfId="0" applyNumberForma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1" fontId="0" fillId="8" borderId="12" xfId="0" applyNumberFormat="1" applyFill="1" applyBorder="1" applyAlignment="1">
      <alignment horizontal="center" vertical="center"/>
    </xf>
    <xf numFmtId="1" fontId="0" fillId="8" borderId="13" xfId="0" applyNumberForma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1" fontId="0" fillId="9" borderId="12" xfId="0" applyNumberFormat="1" applyFill="1" applyBorder="1" applyAlignment="1">
      <alignment horizontal="center" vertical="center"/>
    </xf>
    <xf numFmtId="1" fontId="0" fillId="9" borderId="13" xfId="0" applyNumberForma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" fontId="0" fillId="3" borderId="12" xfId="0" applyNumberFormat="1" applyFill="1" applyBorder="1" applyAlignment="1">
      <alignment horizontal="center" vertical="center"/>
    </xf>
    <xf numFmtId="1" fontId="0" fillId="3" borderId="13" xfId="0" applyNumberFormat="1" applyFill="1" applyBorder="1" applyAlignment="1">
      <alignment horizontal="center" vertical="center"/>
    </xf>
    <xf numFmtId="0" fontId="2" fillId="10" borderId="9" xfId="0" applyFont="1" applyFill="1" applyBorder="1"/>
    <xf numFmtId="0" fontId="2" fillId="6" borderId="4" xfId="0" applyFont="1" applyFill="1" applyBorder="1" applyAlignment="1">
      <alignment horizontal="center" vertical="center"/>
    </xf>
    <xf numFmtId="1" fontId="0" fillId="6" borderId="13" xfId="0" applyNumberFormat="1" applyFill="1" applyBorder="1" applyAlignment="1">
      <alignment horizontal="center" vertical="center"/>
    </xf>
    <xf numFmtId="0" fontId="2" fillId="11" borderId="9" xfId="0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/>
    <xf numFmtId="164" fontId="0" fillId="0" borderId="0" xfId="0" applyNumberFormat="1"/>
    <xf numFmtId="0" fontId="2" fillId="8" borderId="2" xfId="0" applyFont="1" applyFill="1" applyBorder="1" applyAlignment="1">
      <alignment horizontal="center" vertical="center"/>
    </xf>
    <xf numFmtId="1" fontId="0" fillId="8" borderId="14" xfId="0" applyNumberFormat="1" applyFill="1" applyBorder="1" applyAlignment="1">
      <alignment horizontal="center" vertical="center"/>
    </xf>
    <xf numFmtId="1" fontId="0" fillId="8" borderId="15" xfId="0" applyNumberForma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2" fillId="7" borderId="9" xfId="0" applyFont="1" applyFill="1" applyBorder="1"/>
    <xf numFmtId="0" fontId="6" fillId="0" borderId="7" xfId="0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12" borderId="9" xfId="0" applyFont="1" applyFill="1" applyBorder="1"/>
    <xf numFmtId="0" fontId="2" fillId="8" borderId="9" xfId="0" applyFont="1" applyFill="1" applyBorder="1"/>
    <xf numFmtId="0" fontId="2" fillId="13" borderId="9" xfId="0" applyFont="1" applyFill="1" applyBorder="1"/>
    <xf numFmtId="0" fontId="2" fillId="2" borderId="9" xfId="0" applyFont="1" applyFill="1" applyBorder="1"/>
    <xf numFmtId="0" fontId="2" fillId="14" borderId="9" xfId="0" applyFont="1" applyFill="1" applyBorder="1"/>
    <xf numFmtId="0" fontId="2" fillId="9" borderId="9" xfId="0" applyFont="1" applyFill="1" applyBorder="1"/>
    <xf numFmtId="0" fontId="2" fillId="15" borderId="9" xfId="0" applyFont="1" applyFill="1" applyBorder="1"/>
    <xf numFmtId="0" fontId="2" fillId="3" borderId="9" xfId="0" applyFont="1" applyFill="1" applyBorder="1"/>
    <xf numFmtId="0" fontId="2" fillId="16" borderId="9" xfId="0" applyFont="1" applyFill="1" applyBorder="1"/>
    <xf numFmtId="0" fontId="2" fillId="0" borderId="0" xfId="0" applyFont="1" applyFill="1" applyBorder="1"/>
    <xf numFmtId="14" fontId="0" fillId="4" borderId="1" xfId="0" applyNumberForma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0" fontId="0" fillId="3" borderId="4" xfId="1" applyNumberFormat="1" applyFont="1" applyFill="1" applyBorder="1" applyAlignment="1">
      <alignment horizontal="center"/>
    </xf>
    <xf numFmtId="10" fontId="0" fillId="3" borderId="4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14" fontId="0" fillId="5" borderId="9" xfId="0" applyNumberFormat="1" applyFill="1" applyBorder="1" applyAlignment="1">
      <alignment horizontal="center" vertical="center"/>
    </xf>
    <xf numFmtId="0" fontId="0" fillId="5" borderId="9" xfId="0" applyFill="1" applyBorder="1"/>
    <xf numFmtId="0" fontId="2" fillId="2" borderId="2" xfId="0" applyFont="1" applyFill="1" applyBorder="1"/>
    <xf numFmtId="0" fontId="3" fillId="0" borderId="16" xfId="0" applyFont="1" applyBorder="1"/>
    <xf numFmtId="0" fontId="0" fillId="0" borderId="17" xfId="0" applyBorder="1"/>
    <xf numFmtId="0" fontId="3" fillId="0" borderId="18" xfId="0" applyFont="1" applyBorder="1"/>
    <xf numFmtId="0" fontId="4" fillId="0" borderId="0" xfId="0" applyFont="1" applyBorder="1"/>
    <xf numFmtId="0" fontId="4" fillId="0" borderId="18" xfId="0" applyFont="1" applyBorder="1"/>
    <xf numFmtId="0" fontId="0" fillId="0" borderId="18" xfId="0" applyBorder="1"/>
    <xf numFmtId="0" fontId="1" fillId="0" borderId="0" xfId="0" applyFont="1" applyBorder="1"/>
    <xf numFmtId="14" fontId="0" fillId="0" borderId="0" xfId="0" applyNumberFormat="1" applyBorder="1"/>
    <xf numFmtId="0" fontId="2" fillId="6" borderId="19" xfId="0" applyFont="1" applyFill="1" applyBorder="1" applyAlignment="1">
      <alignment horizontal="right"/>
    </xf>
    <xf numFmtId="0" fontId="0" fillId="6" borderId="18" xfId="0" applyFill="1" applyBorder="1"/>
    <xf numFmtId="0" fontId="2" fillId="6" borderId="19" xfId="0" applyFont="1" applyFill="1" applyBorder="1"/>
    <xf numFmtId="0" fontId="6" fillId="0" borderId="0" xfId="0" applyFont="1" applyBorder="1"/>
    <xf numFmtId="0" fontId="2" fillId="7" borderId="19" xfId="0" applyFont="1" applyFill="1" applyBorder="1" applyAlignment="1">
      <alignment horizontal="right"/>
    </xf>
    <xf numFmtId="0" fontId="0" fillId="7" borderId="18" xfId="0" applyFill="1" applyBorder="1"/>
    <xf numFmtId="0" fontId="2" fillId="7" borderId="19" xfId="0" applyFont="1" applyFill="1" applyBorder="1"/>
    <xf numFmtId="0" fontId="0" fillId="0" borderId="18" xfId="0" applyFill="1" applyBorder="1"/>
    <xf numFmtId="0" fontId="2" fillId="8" borderId="19" xfId="0" applyFont="1" applyFill="1" applyBorder="1" applyAlignment="1">
      <alignment horizontal="right"/>
    </xf>
    <xf numFmtId="0" fontId="0" fillId="8" borderId="18" xfId="0" applyFill="1" applyBorder="1"/>
    <xf numFmtId="0" fontId="2" fillId="8" borderId="19" xfId="0" applyFont="1" applyFill="1" applyBorder="1"/>
    <xf numFmtId="0" fontId="2" fillId="2" borderId="19" xfId="0" applyFont="1" applyFill="1" applyBorder="1" applyAlignment="1">
      <alignment horizontal="right"/>
    </xf>
    <xf numFmtId="0" fontId="0" fillId="2" borderId="18" xfId="0" applyFill="1" applyBorder="1"/>
    <xf numFmtId="0" fontId="2" fillId="2" borderId="19" xfId="0" applyFont="1" applyFill="1" applyBorder="1"/>
    <xf numFmtId="0" fontId="2" fillId="9" borderId="19" xfId="0" applyFont="1" applyFill="1" applyBorder="1" applyAlignment="1">
      <alignment horizontal="right"/>
    </xf>
    <xf numFmtId="0" fontId="0" fillId="9" borderId="18" xfId="0" applyFill="1" applyBorder="1"/>
    <xf numFmtId="0" fontId="2" fillId="9" borderId="19" xfId="0" applyFont="1" applyFill="1" applyBorder="1"/>
    <xf numFmtId="0" fontId="2" fillId="3" borderId="19" xfId="0" applyFont="1" applyFill="1" applyBorder="1" applyAlignment="1">
      <alignment horizontal="right"/>
    </xf>
    <xf numFmtId="0" fontId="0" fillId="3" borderId="18" xfId="0" applyFill="1" applyBorder="1"/>
    <xf numFmtId="0" fontId="2" fillId="3" borderId="19" xfId="0" applyFont="1" applyFill="1" applyBorder="1"/>
    <xf numFmtId="0" fontId="2" fillId="0" borderId="18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165" fontId="6" fillId="0" borderId="0" xfId="0" applyNumberFormat="1" applyFont="1" applyFill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2" fontId="0" fillId="6" borderId="12" xfId="0" applyNumberForma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center" vertical="center"/>
    </xf>
    <xf numFmtId="2" fontId="0" fillId="7" borderId="12" xfId="0" applyNumberFormat="1" applyFill="1" applyBorder="1" applyAlignment="1">
      <alignment horizontal="center" vertical="center"/>
    </xf>
    <xf numFmtId="2" fontId="0" fillId="7" borderId="4" xfId="0" applyNumberFormat="1" applyFill="1" applyBorder="1" applyAlignment="1">
      <alignment horizontal="center" vertical="center"/>
    </xf>
    <xf numFmtId="2" fontId="0" fillId="8" borderId="12" xfId="0" applyNumberFormat="1" applyFill="1" applyBorder="1" applyAlignment="1">
      <alignment horizontal="center" vertical="center"/>
    </xf>
    <xf numFmtId="2" fontId="0" fillId="8" borderId="4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9" borderId="12" xfId="0" applyNumberFormat="1" applyFill="1" applyBorder="1" applyAlignment="1">
      <alignment horizontal="center" vertical="center"/>
    </xf>
    <xf numFmtId="2" fontId="0" fillId="9" borderId="4" xfId="0" applyNumberFormat="1" applyFill="1" applyBorder="1" applyAlignment="1">
      <alignment horizontal="center" vertical="center"/>
    </xf>
    <xf numFmtId="2" fontId="0" fillId="3" borderId="12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8" borderId="14" xfId="0" applyNumberFormat="1" applyFill="1" applyBorder="1" applyAlignment="1">
      <alignment horizontal="center" vertical="center"/>
    </xf>
    <xf numFmtId="2" fontId="0" fillId="8" borderId="2" xfId="0" applyNumberFormat="1" applyFill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3" borderId="9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0" fontId="2" fillId="17" borderId="7" xfId="0" applyFont="1" applyFill="1" applyBorder="1" applyAlignment="1">
      <alignment horizontal="center" vertical="center"/>
    </xf>
    <xf numFmtId="0" fontId="2" fillId="17" borderId="8" xfId="0" applyFont="1" applyFill="1" applyBorder="1" applyAlignment="1">
      <alignment horizontal="center" vertical="center"/>
    </xf>
    <xf numFmtId="0" fontId="2" fillId="17" borderId="3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8CBA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501651</xdr:colOff>
      <xdr:row>0</xdr:row>
      <xdr:rowOff>234393</xdr:rowOff>
    </xdr:from>
    <xdr:to>
      <xdr:col>8</xdr:col>
      <xdr:colOff>412751</xdr:colOff>
      <xdr:row>5</xdr:row>
      <xdr:rowOff>110939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9CFC2B-36F6-42B5-9FDF-E98EF15A2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5740401" y="234393"/>
          <a:ext cx="1689100" cy="11465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635000</xdr:colOff>
      <xdr:row>1</xdr:row>
      <xdr:rowOff>9072</xdr:rowOff>
    </xdr:from>
    <xdr:to>
      <xdr:col>8</xdr:col>
      <xdr:colOff>616857</xdr:colOff>
      <xdr:row>6</xdr:row>
      <xdr:rowOff>81887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A9DC26B-5F27-40FF-97EB-9C1CD5752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5887357" y="308429"/>
          <a:ext cx="1759857" cy="12158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707571</xdr:colOff>
      <xdr:row>1</xdr:row>
      <xdr:rowOff>172357</xdr:rowOff>
    </xdr:from>
    <xdr:to>
      <xdr:col>12</xdr:col>
      <xdr:colOff>294381</xdr:colOff>
      <xdr:row>9</xdr:row>
      <xdr:rowOff>157159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30722A3E-A6CD-488B-98B7-CF1C9855D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02928" y="172357"/>
          <a:ext cx="2426167" cy="1672088"/>
        </a:xfrm>
        <a:prstGeom prst="rect">
          <a:avLst/>
        </a:prstGeom>
      </xdr:spPr>
    </xdr:pic>
    <xdr:clientData/>
  </xdr:twoCellAnchor>
  <xdr:twoCellAnchor>
    <xdr:from>
      <xdr:col>10</xdr:col>
      <xdr:colOff>290286</xdr:colOff>
      <xdr:row>1</xdr:row>
      <xdr:rowOff>290286</xdr:rowOff>
    </xdr:from>
    <xdr:to>
      <xdr:col>11</xdr:col>
      <xdr:colOff>54428</xdr:colOff>
      <xdr:row>2</xdr:row>
      <xdr:rowOff>9072</xdr:rowOff>
    </xdr:to>
    <xdr:cxnSp macro="">
      <xdr:nvCxnSpPr>
        <xdr:cNvPr id="14" name="Conector recto de flecha 13">
          <a:extLst>
            <a:ext uri="{FF2B5EF4-FFF2-40B4-BE49-F238E27FC236}">
              <a16:creationId xmlns:a16="http://schemas.microsoft.com/office/drawing/2014/main" id="{1D4934FE-D679-4E6E-8EDB-15C3A59F38F2}"/>
            </a:ext>
          </a:extLst>
        </xdr:cNvPr>
        <xdr:cNvCxnSpPr/>
      </xdr:nvCxnSpPr>
      <xdr:spPr>
        <a:xfrm>
          <a:off x="7864929" y="290286"/>
          <a:ext cx="816428" cy="18143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489855</xdr:colOff>
      <xdr:row>1</xdr:row>
      <xdr:rowOff>0</xdr:rowOff>
    </xdr:from>
    <xdr:ext cx="457048" cy="264560"/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E5D062E8-286E-41E6-A680-26DE7B1FC6EC}"/>
            </a:ext>
          </a:extLst>
        </xdr:cNvPr>
        <xdr:cNvSpPr txBox="1"/>
      </xdr:nvSpPr>
      <xdr:spPr>
        <a:xfrm>
          <a:off x="8064498" y="0"/>
          <a:ext cx="4570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l-GR" sz="1100" b="1"/>
            <a:t> Φ</a:t>
          </a:r>
          <a:r>
            <a:rPr lang="es-ES" sz="1100" b="1" baseline="-25000"/>
            <a:t>int </a:t>
          </a:r>
        </a:p>
      </xdr:txBody>
    </xdr:sp>
    <xdr:clientData/>
  </xdr:oneCellAnchor>
  <xdr:twoCellAnchor>
    <xdr:from>
      <xdr:col>10</xdr:col>
      <xdr:colOff>215900</xdr:colOff>
      <xdr:row>2</xdr:row>
      <xdr:rowOff>224971</xdr:rowOff>
    </xdr:from>
    <xdr:to>
      <xdr:col>10</xdr:col>
      <xdr:colOff>226785</xdr:colOff>
      <xdr:row>5</xdr:row>
      <xdr:rowOff>72571</xdr:rowOff>
    </xdr:to>
    <xdr:cxnSp macro="">
      <xdr:nvCxnSpPr>
        <xdr:cNvPr id="16" name="Conector recto de flecha 15">
          <a:extLst>
            <a:ext uri="{FF2B5EF4-FFF2-40B4-BE49-F238E27FC236}">
              <a16:creationId xmlns:a16="http://schemas.microsoft.com/office/drawing/2014/main" id="{47B9FF70-01AA-49DB-8B04-C0D9505226C1}"/>
            </a:ext>
          </a:extLst>
        </xdr:cNvPr>
        <xdr:cNvCxnSpPr/>
      </xdr:nvCxnSpPr>
      <xdr:spPr>
        <a:xfrm>
          <a:off x="7790543" y="524328"/>
          <a:ext cx="10885" cy="509814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9</xdr:col>
      <xdr:colOff>1050471</xdr:colOff>
      <xdr:row>3</xdr:row>
      <xdr:rowOff>70756</xdr:rowOff>
    </xdr:from>
    <xdr:ext cx="387029" cy="264560"/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B2DFF318-D88D-45C0-913C-E35A86C65A3D}"/>
            </a:ext>
          </a:extLst>
        </xdr:cNvPr>
        <xdr:cNvSpPr txBox="1"/>
      </xdr:nvSpPr>
      <xdr:spPr>
        <a:xfrm>
          <a:off x="8625114" y="669470"/>
          <a:ext cx="38702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l-GR" sz="1100" b="1"/>
            <a:t> Δ</a:t>
          </a:r>
          <a:r>
            <a:rPr lang="es-ES" sz="1100" b="1"/>
            <a:t>H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152398</xdr:colOff>
      <xdr:row>11</xdr:row>
      <xdr:rowOff>287097</xdr:rowOff>
    </xdr:from>
    <xdr:to>
      <xdr:col>20</xdr:col>
      <xdr:colOff>604597</xdr:colOff>
      <xdr:row>17</xdr:row>
      <xdr:rowOff>200507</xdr:rowOff>
    </xdr:to>
    <xdr:sp macro="" textlink="">
      <xdr:nvSpPr>
        <xdr:cNvPr id="16" name="Forma libre: forma 15">
          <a:extLst>
            <a:ext uri="{FF2B5EF4-FFF2-40B4-BE49-F238E27FC236}">
              <a16:creationId xmlns:a16="http://schemas.microsoft.com/office/drawing/2014/main" id="{8EDDC0AD-8424-499D-9B4F-5A13F3C9ECCC}"/>
            </a:ext>
          </a:extLst>
        </xdr:cNvPr>
        <xdr:cNvSpPr/>
      </xdr:nvSpPr>
      <xdr:spPr>
        <a:xfrm>
          <a:off x="20097171" y="1730279"/>
          <a:ext cx="1212274" cy="1645228"/>
        </a:xfrm>
        <a:custGeom>
          <a:avLst/>
          <a:gdLst>
            <a:gd name="connsiteX0" fmla="*/ 19243 w 1202652"/>
            <a:gd name="connsiteY0" fmla="*/ 1327728 h 3001819"/>
            <a:gd name="connsiteX1" fmla="*/ 0 w 1202652"/>
            <a:gd name="connsiteY1" fmla="*/ 0 h 3001819"/>
            <a:gd name="connsiteX2" fmla="*/ 1144925 w 1202652"/>
            <a:gd name="connsiteY2" fmla="*/ 307879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5" fmla="*/ 19243 w 1202652"/>
            <a:gd name="connsiteY5" fmla="*/ 1327728 h 3001819"/>
            <a:gd name="connsiteX0" fmla="*/ 19243 w 1202652"/>
            <a:gd name="connsiteY0" fmla="*/ 1327728 h 3001819"/>
            <a:gd name="connsiteX1" fmla="*/ 0 w 1202652"/>
            <a:gd name="connsiteY1" fmla="*/ 0 h 3001819"/>
            <a:gd name="connsiteX2" fmla="*/ 1202652 w 1202652"/>
            <a:gd name="connsiteY2" fmla="*/ 395652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5" fmla="*/ 19243 w 1202652"/>
            <a:gd name="connsiteY5" fmla="*/ 1327728 h 3001819"/>
            <a:gd name="connsiteX0" fmla="*/ 19243 w 1202652"/>
            <a:gd name="connsiteY0" fmla="*/ 2530379 h 3001819"/>
            <a:gd name="connsiteX1" fmla="*/ 0 w 1202652"/>
            <a:gd name="connsiteY1" fmla="*/ 0 h 3001819"/>
            <a:gd name="connsiteX2" fmla="*/ 1202652 w 1202652"/>
            <a:gd name="connsiteY2" fmla="*/ 395652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0" fmla="*/ 19243 w 1212274"/>
            <a:gd name="connsiteY0" fmla="*/ 2530379 h 3001819"/>
            <a:gd name="connsiteX1" fmla="*/ 0 w 1212274"/>
            <a:gd name="connsiteY1" fmla="*/ 0 h 3001819"/>
            <a:gd name="connsiteX2" fmla="*/ 1212274 w 1212274"/>
            <a:gd name="connsiteY2" fmla="*/ 465871 h 3001819"/>
            <a:gd name="connsiteX3" fmla="*/ 1202652 w 1212274"/>
            <a:gd name="connsiteY3" fmla="*/ 3001819 h 3001819"/>
            <a:gd name="connsiteX4" fmla="*/ 19243 w 1212274"/>
            <a:gd name="connsiteY4" fmla="*/ 2530379 h 300181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212274" h="3001819">
              <a:moveTo>
                <a:pt x="19243" y="2530379"/>
              </a:moveTo>
              <a:lnTo>
                <a:pt x="0" y="0"/>
              </a:lnTo>
              <a:lnTo>
                <a:pt x="1212274" y="465871"/>
              </a:lnTo>
              <a:cubicBezTo>
                <a:pt x="1209067" y="1311187"/>
                <a:pt x="1205859" y="2156503"/>
                <a:pt x="1202652" y="3001819"/>
              </a:cubicBezTo>
              <a:lnTo>
                <a:pt x="19243" y="2530379"/>
              </a:lnTo>
              <a:close/>
            </a:path>
          </a:pathLst>
        </a:custGeom>
        <a:solidFill>
          <a:srgbClr val="F8CBAD">
            <a:alpha val="50196"/>
          </a:srgb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oneCell">
    <xdr:from>
      <xdr:col>18</xdr:col>
      <xdr:colOff>567651</xdr:colOff>
      <xdr:row>10</xdr:row>
      <xdr:rowOff>164524</xdr:rowOff>
    </xdr:from>
    <xdr:to>
      <xdr:col>21</xdr:col>
      <xdr:colOff>386222</xdr:colOff>
      <xdr:row>15</xdr:row>
      <xdr:rowOff>155267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80A43813-1646-4317-BDFC-3DB722AED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9752348" y="1319069"/>
          <a:ext cx="2098798" cy="1433925"/>
        </a:xfrm>
        <a:prstGeom prst="rect">
          <a:avLst/>
        </a:prstGeom>
      </xdr:spPr>
    </xdr:pic>
    <xdr:clientData/>
  </xdr:twoCellAnchor>
  <xdr:twoCellAnchor>
    <xdr:from>
      <xdr:col>19</xdr:col>
      <xdr:colOff>144317</xdr:colOff>
      <xdr:row>7</xdr:row>
      <xdr:rowOff>57728</xdr:rowOff>
    </xdr:from>
    <xdr:to>
      <xdr:col>20</xdr:col>
      <xdr:colOff>586894</xdr:colOff>
      <xdr:row>12</xdr:row>
      <xdr:rowOff>259774</xdr:rowOff>
    </xdr:to>
    <xdr:sp macro="" textlink="">
      <xdr:nvSpPr>
        <xdr:cNvPr id="15" name="Forma libre: forma 14">
          <a:extLst>
            <a:ext uri="{FF2B5EF4-FFF2-40B4-BE49-F238E27FC236}">
              <a16:creationId xmlns:a16="http://schemas.microsoft.com/office/drawing/2014/main" id="{FEB28528-0969-485E-8522-2F488F6A4ED3}"/>
            </a:ext>
          </a:extLst>
        </xdr:cNvPr>
        <xdr:cNvSpPr/>
      </xdr:nvSpPr>
      <xdr:spPr>
        <a:xfrm>
          <a:off x="20089090" y="346364"/>
          <a:ext cx="1202652" cy="1645228"/>
        </a:xfrm>
        <a:custGeom>
          <a:avLst/>
          <a:gdLst>
            <a:gd name="connsiteX0" fmla="*/ 19243 w 1202652"/>
            <a:gd name="connsiteY0" fmla="*/ 1327728 h 3001819"/>
            <a:gd name="connsiteX1" fmla="*/ 0 w 1202652"/>
            <a:gd name="connsiteY1" fmla="*/ 0 h 3001819"/>
            <a:gd name="connsiteX2" fmla="*/ 1144925 w 1202652"/>
            <a:gd name="connsiteY2" fmla="*/ 307879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5" fmla="*/ 19243 w 1202652"/>
            <a:gd name="connsiteY5" fmla="*/ 1327728 h 3001819"/>
            <a:gd name="connsiteX0" fmla="*/ 19243 w 1202652"/>
            <a:gd name="connsiteY0" fmla="*/ 1327728 h 3001819"/>
            <a:gd name="connsiteX1" fmla="*/ 0 w 1202652"/>
            <a:gd name="connsiteY1" fmla="*/ 0 h 3001819"/>
            <a:gd name="connsiteX2" fmla="*/ 1202652 w 1202652"/>
            <a:gd name="connsiteY2" fmla="*/ 395652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  <a:gd name="connsiteX5" fmla="*/ 19243 w 1202652"/>
            <a:gd name="connsiteY5" fmla="*/ 1327728 h 3001819"/>
            <a:gd name="connsiteX0" fmla="*/ 19243 w 1202652"/>
            <a:gd name="connsiteY0" fmla="*/ 2530379 h 3001819"/>
            <a:gd name="connsiteX1" fmla="*/ 0 w 1202652"/>
            <a:gd name="connsiteY1" fmla="*/ 0 h 3001819"/>
            <a:gd name="connsiteX2" fmla="*/ 1202652 w 1202652"/>
            <a:gd name="connsiteY2" fmla="*/ 395652 h 3001819"/>
            <a:gd name="connsiteX3" fmla="*/ 1202652 w 1202652"/>
            <a:gd name="connsiteY3" fmla="*/ 3001819 h 3001819"/>
            <a:gd name="connsiteX4" fmla="*/ 19243 w 1202652"/>
            <a:gd name="connsiteY4" fmla="*/ 2530379 h 300181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202652" h="3001819">
              <a:moveTo>
                <a:pt x="19243" y="2530379"/>
              </a:moveTo>
              <a:lnTo>
                <a:pt x="0" y="0"/>
              </a:lnTo>
              <a:lnTo>
                <a:pt x="1202652" y="395652"/>
              </a:lnTo>
              <a:lnTo>
                <a:pt x="1202652" y="3001819"/>
              </a:lnTo>
              <a:lnTo>
                <a:pt x="19243" y="2530379"/>
              </a:lnTo>
              <a:close/>
            </a:path>
          </a:pathLst>
        </a:custGeom>
        <a:solidFill>
          <a:srgbClr val="F8CBAD">
            <a:alpha val="50196"/>
          </a:srgb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19</xdr:col>
      <xdr:colOff>125075</xdr:colOff>
      <xdr:row>7</xdr:row>
      <xdr:rowOff>211668</xdr:rowOff>
    </xdr:from>
    <xdr:ext cx="1017907" cy="609013"/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FB7BEFF9-FB92-4029-A261-708D7724BEDF}"/>
            </a:ext>
          </a:extLst>
        </xdr:cNvPr>
        <xdr:cNvSpPr txBox="1"/>
      </xdr:nvSpPr>
      <xdr:spPr>
        <a:xfrm>
          <a:off x="20069848" y="500304"/>
          <a:ext cx="1017907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100">
              <a:solidFill>
                <a:srgbClr val="C00000"/>
              </a:solidFill>
            </a:rPr>
            <a:t>cutting</a:t>
          </a:r>
          <a:r>
            <a:rPr lang="es-ES" sz="1100" baseline="0">
              <a:solidFill>
                <a:srgbClr val="C00000"/>
              </a:solidFill>
            </a:rPr>
            <a:t> plane </a:t>
          </a:r>
        </a:p>
        <a:p>
          <a:r>
            <a:rPr lang="es-ES" sz="1100" baseline="0">
              <a:solidFill>
                <a:srgbClr val="C00000"/>
              </a:solidFill>
            </a:rPr>
            <a:t>perpendicular </a:t>
          </a:r>
        </a:p>
        <a:p>
          <a:r>
            <a:rPr lang="es-ES" sz="1100" baseline="0">
              <a:solidFill>
                <a:srgbClr val="C00000"/>
              </a:solidFill>
            </a:rPr>
            <a:t>to the crack</a:t>
          </a:r>
          <a:endParaRPr lang="es-ES" sz="1100">
            <a:solidFill>
              <a:srgbClr val="C00000"/>
            </a:solidFill>
          </a:endParaRPr>
        </a:p>
      </xdr:txBody>
    </xdr:sp>
    <xdr:clientData/>
  </xdr:oneCellAnchor>
  <xdr:twoCellAnchor editAs="oneCell">
    <xdr:from>
      <xdr:col>3</xdr:col>
      <xdr:colOff>181428</xdr:colOff>
      <xdr:row>3</xdr:row>
      <xdr:rowOff>78825</xdr:rowOff>
    </xdr:from>
    <xdr:to>
      <xdr:col>5</xdr:col>
      <xdr:colOff>586016</xdr:colOff>
      <xdr:row>9</xdr:row>
      <xdr:rowOff>231827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450D02EA-5E96-4982-8394-C83F6A1EB9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35" t="9856" r="19468" b="13719"/>
        <a:stretch/>
      </xdr:blipFill>
      <xdr:spPr>
        <a:xfrm>
          <a:off x="4001507" y="955730"/>
          <a:ext cx="2208795" cy="1906811"/>
        </a:xfrm>
        <a:prstGeom prst="rect">
          <a:avLst/>
        </a:prstGeom>
      </xdr:spPr>
    </xdr:pic>
    <xdr:clientData/>
  </xdr:twoCellAnchor>
  <xdr:twoCellAnchor editAs="oneCell">
    <xdr:from>
      <xdr:col>3</xdr:col>
      <xdr:colOff>161270</xdr:colOff>
      <xdr:row>33</xdr:row>
      <xdr:rowOff>90716</xdr:rowOff>
    </xdr:from>
    <xdr:to>
      <xdr:col>5</xdr:col>
      <xdr:colOff>584602</xdr:colOff>
      <xdr:row>39</xdr:row>
      <xdr:rowOff>241909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D5D5C9EC-06DC-42A5-AF6C-A8C83A00AB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321" t="21369" r="29403" b="12720"/>
        <a:stretch/>
      </xdr:blipFill>
      <xdr:spPr>
        <a:xfrm rot="5400000">
          <a:off x="4142617" y="9575400"/>
          <a:ext cx="1905003" cy="22275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6D376-E39D-4FB6-97AD-DA769A674E00}">
  <sheetPr>
    <pageSetUpPr fitToPage="1"/>
  </sheetPr>
  <dimension ref="A1:Z152"/>
  <sheetViews>
    <sheetView zoomScale="70" zoomScaleNormal="80" workbookViewId="0">
      <selection activeCell="A3" sqref="A3"/>
    </sheetView>
  </sheetViews>
  <sheetFormatPr defaultColWidth="8.73046875" defaultRowHeight="14.25" x14ac:dyDescent="0.45"/>
  <cols>
    <col min="1" max="1" width="14" bestFit="1" customWidth="1"/>
    <col min="2" max="2" width="11.53125" bestFit="1" customWidth="1"/>
    <col min="3" max="3" width="14" bestFit="1" customWidth="1"/>
    <col min="4" max="4" width="10.73046875" bestFit="1" customWidth="1"/>
    <col min="5" max="5" width="14" bestFit="1" customWidth="1"/>
    <col min="6" max="6" width="10.796875" customWidth="1"/>
    <col min="7" max="7" width="14" bestFit="1" customWidth="1"/>
    <col min="8" max="8" width="11.46484375" customWidth="1"/>
    <col min="9" max="9" width="15.265625" customWidth="1"/>
    <col min="12" max="12" width="6.19921875" bestFit="1" customWidth="1"/>
    <col min="14" max="14" width="14.73046875" bestFit="1" customWidth="1"/>
    <col min="15" max="15" width="8.73046875" bestFit="1" customWidth="1"/>
    <col min="16" max="16" width="14.73046875" bestFit="1" customWidth="1"/>
    <col min="17" max="17" width="11" bestFit="1" customWidth="1"/>
    <col min="18" max="18" width="14.73046875" bestFit="1" customWidth="1"/>
    <col min="19" max="19" width="11" bestFit="1" customWidth="1"/>
    <col min="20" max="20" width="14.73046875" bestFit="1" customWidth="1"/>
    <col min="21" max="21" width="11" bestFit="1" customWidth="1"/>
    <col min="22" max="22" width="19.9296875" bestFit="1" customWidth="1"/>
  </cols>
  <sheetData>
    <row r="1" spans="1:26" ht="23.25" x14ac:dyDescent="0.7">
      <c r="A1" s="113" t="s">
        <v>41</v>
      </c>
      <c r="B1" s="114"/>
      <c r="C1" s="114"/>
      <c r="D1" s="114"/>
      <c r="E1" s="114"/>
      <c r="F1" s="114"/>
      <c r="G1" s="114"/>
      <c r="H1" s="114"/>
      <c r="I1" s="114"/>
      <c r="J1" s="18"/>
    </row>
    <row r="2" spans="1:26" ht="23.25" x14ac:dyDescent="0.7">
      <c r="A2" s="115" t="s">
        <v>40</v>
      </c>
      <c r="B2" s="18"/>
      <c r="C2" s="116" t="s">
        <v>82</v>
      </c>
      <c r="D2" s="18"/>
      <c r="E2" s="18"/>
      <c r="F2" s="18"/>
      <c r="G2" s="18"/>
      <c r="H2" s="18"/>
      <c r="I2" s="18"/>
      <c r="J2" s="18"/>
    </row>
    <row r="3" spans="1:26" ht="23.25" x14ac:dyDescent="0.7">
      <c r="A3" s="117" t="s">
        <v>85</v>
      </c>
      <c r="B3" s="18"/>
      <c r="C3" s="18"/>
      <c r="D3" s="18"/>
      <c r="E3" s="18"/>
      <c r="F3" s="18"/>
      <c r="G3" s="18"/>
      <c r="H3" s="18"/>
      <c r="I3" s="18"/>
      <c r="J3" s="18"/>
    </row>
    <row r="4" spans="1:26" x14ac:dyDescent="0.45">
      <c r="A4" s="118"/>
      <c r="B4" s="18"/>
      <c r="C4" s="18"/>
      <c r="D4" s="18"/>
      <c r="E4" s="18"/>
      <c r="F4" s="18"/>
      <c r="G4" s="18"/>
      <c r="H4" s="18"/>
      <c r="I4" s="18"/>
      <c r="J4" s="18"/>
    </row>
    <row r="5" spans="1:26" x14ac:dyDescent="0.45">
      <c r="A5" s="118" t="s">
        <v>6</v>
      </c>
      <c r="B5" s="18"/>
      <c r="C5" s="102">
        <v>43630</v>
      </c>
      <c r="D5" s="18"/>
      <c r="E5" s="18"/>
      <c r="F5" s="18"/>
      <c r="G5" s="18"/>
      <c r="H5" s="18"/>
      <c r="I5" s="18"/>
      <c r="J5" s="18"/>
    </row>
    <row r="6" spans="1:26" x14ac:dyDescent="0.45">
      <c r="A6" s="118" t="s">
        <v>7</v>
      </c>
      <c r="B6" s="18"/>
      <c r="C6" s="110">
        <v>43659</v>
      </c>
      <c r="D6" s="18"/>
      <c r="E6" s="119">
        <f>C6-C5</f>
        <v>29</v>
      </c>
      <c r="F6" s="18" t="s">
        <v>8</v>
      </c>
      <c r="G6" s="18"/>
      <c r="H6" s="18"/>
      <c r="I6" s="18"/>
      <c r="J6" s="18"/>
      <c r="L6" s="41"/>
      <c r="M6" s="44" t="s">
        <v>42</v>
      </c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x14ac:dyDescent="0.45">
      <c r="A7" s="118"/>
      <c r="B7" s="18"/>
      <c r="C7" s="120"/>
      <c r="D7" s="18"/>
      <c r="E7" s="18"/>
      <c r="F7" s="18"/>
      <c r="G7" s="18"/>
      <c r="H7" s="18"/>
      <c r="I7" s="18"/>
      <c r="J7" s="18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x14ac:dyDescent="0.45">
      <c r="A8" s="118"/>
      <c r="B8" s="18"/>
      <c r="C8" s="120"/>
      <c r="D8" s="18"/>
      <c r="E8" s="18"/>
      <c r="F8" s="18"/>
      <c r="G8" s="18"/>
      <c r="H8" s="18"/>
      <c r="I8" s="18"/>
      <c r="J8" s="18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x14ac:dyDescent="0.45">
      <c r="A9" s="118" t="s">
        <v>15</v>
      </c>
      <c r="B9" s="110">
        <v>43659</v>
      </c>
      <c r="C9" s="18"/>
      <c r="D9" s="110" t="s">
        <v>58</v>
      </c>
      <c r="E9" s="18"/>
      <c r="F9" s="110">
        <v>43762</v>
      </c>
      <c r="G9" s="18"/>
      <c r="H9" s="110">
        <v>43858</v>
      </c>
      <c r="I9" s="18"/>
      <c r="J9" s="18"/>
      <c r="L9" s="41"/>
      <c r="M9" s="45">
        <f>+B10</f>
        <v>0</v>
      </c>
      <c r="N9" s="46" t="s">
        <v>16</v>
      </c>
      <c r="O9" s="45" t="e">
        <f>+D10</f>
        <v>#VALUE!</v>
      </c>
      <c r="P9" s="46" t="s">
        <v>16</v>
      </c>
      <c r="Q9" s="45">
        <f>+F10</f>
        <v>103</v>
      </c>
      <c r="R9" s="46" t="s">
        <v>16</v>
      </c>
      <c r="S9" s="45">
        <f>+H10</f>
        <v>199</v>
      </c>
      <c r="T9" s="46" t="s">
        <v>16</v>
      </c>
      <c r="U9" s="41"/>
      <c r="V9" s="41"/>
      <c r="W9" s="41"/>
      <c r="X9" s="41"/>
      <c r="Y9" s="41"/>
      <c r="Z9" s="41"/>
    </row>
    <row r="10" spans="1:26" x14ac:dyDescent="0.45">
      <c r="A10" s="118"/>
      <c r="B10" s="19">
        <f>B9-C6</f>
        <v>0</v>
      </c>
      <c r="C10" s="18" t="s">
        <v>16</v>
      </c>
      <c r="D10" s="18" t="e">
        <f>D9-C6</f>
        <v>#VALUE!</v>
      </c>
      <c r="E10" s="18" t="s">
        <v>16</v>
      </c>
      <c r="F10" s="18">
        <f>F9-C6</f>
        <v>103</v>
      </c>
      <c r="G10" s="18" t="s">
        <v>16</v>
      </c>
      <c r="H10" s="18">
        <f>H9-C6</f>
        <v>199</v>
      </c>
      <c r="I10" s="18" t="s">
        <v>16</v>
      </c>
      <c r="J10" s="18"/>
      <c r="L10" s="41"/>
      <c r="M10" s="47"/>
      <c r="N10" s="48"/>
      <c r="O10" s="47"/>
      <c r="P10" s="48"/>
      <c r="Q10" s="47"/>
      <c r="R10" s="48"/>
      <c r="S10" s="47"/>
      <c r="T10" s="48"/>
      <c r="U10" s="41"/>
      <c r="V10" s="181" t="s">
        <v>59</v>
      </c>
      <c r="W10" s="182"/>
      <c r="X10" s="182"/>
      <c r="Y10" s="183"/>
      <c r="Z10" s="41"/>
    </row>
    <row r="11" spans="1:26" x14ac:dyDescent="0.45">
      <c r="A11" s="121" t="s">
        <v>60</v>
      </c>
      <c r="B11" s="18"/>
      <c r="C11" s="18"/>
      <c r="D11" s="18"/>
      <c r="E11" s="18"/>
      <c r="F11" s="18"/>
      <c r="G11" s="18"/>
      <c r="H11" s="18"/>
      <c r="I11" s="18"/>
      <c r="J11" s="18"/>
      <c r="L11" s="41"/>
      <c r="M11" s="47" t="s">
        <v>43</v>
      </c>
      <c r="N11" s="48" t="s">
        <v>44</v>
      </c>
      <c r="O11" s="47" t="s">
        <v>43</v>
      </c>
      <c r="P11" s="48" t="s">
        <v>44</v>
      </c>
      <c r="Q11" s="47" t="s">
        <v>43</v>
      </c>
      <c r="R11" s="48" t="s">
        <v>44</v>
      </c>
      <c r="S11" s="47" t="s">
        <v>43</v>
      </c>
      <c r="T11" s="48" t="s">
        <v>44</v>
      </c>
      <c r="U11" s="41"/>
      <c r="V11" s="49" t="str">
        <f>P9</f>
        <v>days after crack</v>
      </c>
      <c r="W11" s="49" t="e">
        <f>O9</f>
        <v>#VALUE!</v>
      </c>
      <c r="X11" s="49">
        <f>Q9</f>
        <v>103</v>
      </c>
      <c r="Y11" s="43">
        <f>S9</f>
        <v>199</v>
      </c>
      <c r="Z11" s="41"/>
    </row>
    <row r="12" spans="1:26" x14ac:dyDescent="0.45">
      <c r="A12" s="122" t="s">
        <v>45</v>
      </c>
      <c r="B12" s="111">
        <v>406</v>
      </c>
      <c r="C12" s="18"/>
      <c r="D12" s="111"/>
      <c r="E12" s="18"/>
      <c r="F12" s="111">
        <v>326</v>
      </c>
      <c r="G12" s="18"/>
      <c r="H12" s="111">
        <v>326</v>
      </c>
      <c r="I12" s="18"/>
      <c r="J12" s="18"/>
      <c r="L12" s="50" t="str">
        <f>+A11</f>
        <v>REF - 1</v>
      </c>
      <c r="M12" s="51">
        <f>+B18</f>
        <v>239.5</v>
      </c>
      <c r="N12" s="52">
        <f>+B19</f>
        <v>138.04433380344915</v>
      </c>
      <c r="O12" s="51" t="e">
        <f>+D18</f>
        <v>#DIV/0!</v>
      </c>
      <c r="P12" s="52" t="e">
        <f>+D19</f>
        <v>#DIV/0!</v>
      </c>
      <c r="Q12" s="51">
        <f>+F18</f>
        <v>220</v>
      </c>
      <c r="R12" s="52">
        <f>+F19</f>
        <v>121.81797505959064</v>
      </c>
      <c r="S12" s="51">
        <f>+H18</f>
        <v>206.83333333333334</v>
      </c>
      <c r="T12" s="52">
        <f>+H19</f>
        <v>115.85869883283731</v>
      </c>
      <c r="U12" s="41"/>
      <c r="V12" s="50">
        <v>1</v>
      </c>
      <c r="W12" s="51" t="e">
        <f>1-O12/$M12</f>
        <v>#DIV/0!</v>
      </c>
      <c r="X12" s="155">
        <f>1-Q12/$M12</f>
        <v>8.1419624217119013E-2</v>
      </c>
      <c r="Y12" s="156">
        <f>1-S12/$M12</f>
        <v>0.13639526791927625</v>
      </c>
      <c r="Z12" s="41"/>
    </row>
    <row r="13" spans="1:26" x14ac:dyDescent="0.45">
      <c r="A13" s="122" t="s">
        <v>46</v>
      </c>
      <c r="B13" s="111">
        <v>232</v>
      </c>
      <c r="C13" s="18"/>
      <c r="D13" s="111"/>
      <c r="E13" s="18"/>
      <c r="F13" s="111">
        <v>286</v>
      </c>
      <c r="G13" s="18"/>
      <c r="H13" s="111">
        <v>253</v>
      </c>
      <c r="I13" s="18"/>
      <c r="J13" s="18"/>
      <c r="L13" s="54" t="str">
        <f>A22</f>
        <v>REF - 2</v>
      </c>
      <c r="M13" s="55">
        <f>B29</f>
        <v>168.16666666666666</v>
      </c>
      <c r="N13" s="56">
        <f>B30</f>
        <v>70.217349640072484</v>
      </c>
      <c r="O13" s="55" t="e">
        <f>D29</f>
        <v>#DIV/0!</v>
      </c>
      <c r="P13" s="56" t="e">
        <f>D30</f>
        <v>#DIV/0!</v>
      </c>
      <c r="Q13" s="55">
        <f>F29</f>
        <v>100.66666666666667</v>
      </c>
      <c r="R13" s="56">
        <f>F30</f>
        <v>74.111884529887845</v>
      </c>
      <c r="S13" s="55">
        <f>H29</f>
        <v>100</v>
      </c>
      <c r="T13" s="56">
        <f>H30</f>
        <v>73.988094280350907</v>
      </c>
      <c r="U13" s="41"/>
      <c r="V13" s="54">
        <v>2</v>
      </c>
      <c r="W13" s="55" t="e">
        <f t="shared" ref="W13:W20" si="0">1-O13/$M13</f>
        <v>#DIV/0!</v>
      </c>
      <c r="X13" s="157">
        <f t="shared" ref="X13:X20" si="1">1-Q13/$M13</f>
        <v>0.40138751238850345</v>
      </c>
      <c r="Y13" s="158">
        <f t="shared" ref="Y13:Y20" si="2">1-S13/$M13</f>
        <v>0.40535183349851334</v>
      </c>
      <c r="Z13" s="41"/>
    </row>
    <row r="14" spans="1:26" x14ac:dyDescent="0.45">
      <c r="A14" s="122" t="s">
        <v>47</v>
      </c>
      <c r="B14" s="111">
        <v>122</v>
      </c>
      <c r="C14" s="18"/>
      <c r="D14" s="111"/>
      <c r="E14" s="18"/>
      <c r="F14" s="111">
        <v>110</v>
      </c>
      <c r="G14" s="18"/>
      <c r="H14" s="111">
        <v>105</v>
      </c>
      <c r="I14" s="18"/>
      <c r="J14" s="18"/>
      <c r="L14" s="57" t="str">
        <f>A33</f>
        <v>REF - 3</v>
      </c>
      <c r="M14" s="58">
        <f>B40</f>
        <v>163.5</v>
      </c>
      <c r="N14" s="59">
        <f>B41</f>
        <v>80.002976135117549</v>
      </c>
      <c r="O14" s="58" t="e">
        <f>D40</f>
        <v>#DIV/0!</v>
      </c>
      <c r="P14" s="59" t="e">
        <f>D41</f>
        <v>#DIV/0!</v>
      </c>
      <c r="Q14" s="58">
        <f>F40</f>
        <v>91</v>
      </c>
      <c r="R14" s="59">
        <f>F41</f>
        <v>63.550504849817415</v>
      </c>
      <c r="S14" s="58">
        <f>H40</f>
        <v>88.166666666666671</v>
      </c>
      <c r="T14" s="59">
        <f>H41</f>
        <v>64.337280905286278</v>
      </c>
      <c r="U14" s="41"/>
      <c r="V14" s="57">
        <v>3</v>
      </c>
      <c r="W14" s="58" t="e">
        <f t="shared" si="0"/>
        <v>#DIV/0!</v>
      </c>
      <c r="X14" s="159">
        <f t="shared" si="1"/>
        <v>0.44342507645259943</v>
      </c>
      <c r="Y14" s="160">
        <f t="shared" si="2"/>
        <v>0.46075433231396534</v>
      </c>
      <c r="Z14" s="41"/>
    </row>
    <row r="15" spans="1:26" x14ac:dyDescent="0.45">
      <c r="A15" s="122" t="s">
        <v>48</v>
      </c>
      <c r="B15" s="111">
        <v>318</v>
      </c>
      <c r="C15" s="18"/>
      <c r="D15" s="111"/>
      <c r="E15" s="18"/>
      <c r="F15" s="111">
        <v>272</v>
      </c>
      <c r="G15" s="18"/>
      <c r="H15" s="111">
        <v>269</v>
      </c>
      <c r="I15" s="18"/>
      <c r="J15" s="18"/>
      <c r="L15" s="60" t="str">
        <f>A44</f>
        <v>REF - 4</v>
      </c>
      <c r="M15" s="61">
        <f>B51</f>
        <v>162.33333333333334</v>
      </c>
      <c r="N15" s="62">
        <f>B52</f>
        <v>113.66973882177051</v>
      </c>
      <c r="O15" s="61" t="e">
        <f>D51</f>
        <v>#DIV/0!</v>
      </c>
      <c r="P15" s="62" t="e">
        <f>D52</f>
        <v>#DIV/0!</v>
      </c>
      <c r="Q15" s="61">
        <f>F51</f>
        <v>116.16666666666667</v>
      </c>
      <c r="R15" s="62">
        <f>F52</f>
        <v>87.395379631605138</v>
      </c>
      <c r="S15" s="61">
        <f>H51</f>
        <v>107.66666666666667</v>
      </c>
      <c r="T15" s="62">
        <f>H52</f>
        <v>89.414231316411602</v>
      </c>
      <c r="U15" s="41"/>
      <c r="V15" s="60">
        <v>4</v>
      </c>
      <c r="W15" s="61" t="e">
        <f t="shared" si="0"/>
        <v>#DIV/0!</v>
      </c>
      <c r="X15" s="161">
        <f t="shared" si="1"/>
        <v>0.28439425051334699</v>
      </c>
      <c r="Y15" s="162">
        <f t="shared" si="2"/>
        <v>0.33675564681724846</v>
      </c>
      <c r="Z15" s="41"/>
    </row>
    <row r="16" spans="1:26" x14ac:dyDescent="0.45">
      <c r="A16" s="122" t="s">
        <v>49</v>
      </c>
      <c r="B16" s="111">
        <v>251</v>
      </c>
      <c r="C16" s="18"/>
      <c r="D16" s="111"/>
      <c r="E16" s="18"/>
      <c r="F16" s="111">
        <v>236</v>
      </c>
      <c r="G16" s="18"/>
      <c r="H16" s="111">
        <v>196</v>
      </c>
      <c r="I16" s="18"/>
      <c r="J16" s="18"/>
      <c r="L16" s="63" t="str">
        <f>A55</f>
        <v>REF - 5</v>
      </c>
      <c r="M16" s="64">
        <f>B62</f>
        <v>196.66666666666666</v>
      </c>
      <c r="N16" s="65">
        <f>B63</f>
        <v>85.619034376819783</v>
      </c>
      <c r="O16" s="64" t="e">
        <f>D62</f>
        <v>#DIV/0!</v>
      </c>
      <c r="P16" s="65" t="e">
        <f>D63</f>
        <v>#DIV/0!</v>
      </c>
      <c r="Q16" s="64">
        <f>F62</f>
        <v>154.16666666666666</v>
      </c>
      <c r="R16" s="65">
        <f>F63</f>
        <v>63.164939039070752</v>
      </c>
      <c r="S16" s="64">
        <f>H62</f>
        <v>163.66666666666666</v>
      </c>
      <c r="T16" s="65">
        <f>H63</f>
        <v>66.82243706449276</v>
      </c>
      <c r="U16" s="41"/>
      <c r="V16" s="63">
        <v>5</v>
      </c>
      <c r="W16" s="64" t="e">
        <f t="shared" si="0"/>
        <v>#DIV/0!</v>
      </c>
      <c r="X16" s="163">
        <f t="shared" si="1"/>
        <v>0.21610169491525422</v>
      </c>
      <c r="Y16" s="164">
        <f t="shared" si="2"/>
        <v>0.16779661016949154</v>
      </c>
      <c r="Z16" s="41"/>
    </row>
    <row r="17" spans="1:26" x14ac:dyDescent="0.45">
      <c r="A17" s="122" t="s">
        <v>50</v>
      </c>
      <c r="B17" s="111">
        <v>108</v>
      </c>
      <c r="C17" s="18"/>
      <c r="D17" s="111"/>
      <c r="E17" s="18"/>
      <c r="F17" s="111">
        <v>90</v>
      </c>
      <c r="G17" s="18"/>
      <c r="H17" s="111">
        <v>92</v>
      </c>
      <c r="I17" s="18"/>
      <c r="J17" s="18"/>
      <c r="L17" s="66" t="str">
        <f>A66</f>
        <v>REF - 6</v>
      </c>
      <c r="M17" s="67">
        <f>B73</f>
        <v>216.66666666666666</v>
      </c>
      <c r="N17" s="68">
        <f>B74</f>
        <v>85.589552099373847</v>
      </c>
      <c r="O17" s="67" t="e">
        <f>D73</f>
        <v>#DIV/0!</v>
      </c>
      <c r="P17" s="68" t="e">
        <f>D74</f>
        <v>#DIV/0!</v>
      </c>
      <c r="Q17" s="67">
        <f>F73</f>
        <v>194.16666666666666</v>
      </c>
      <c r="R17" s="68">
        <f>F74</f>
        <v>80.659484135173969</v>
      </c>
      <c r="S17" s="67">
        <f>H73</f>
        <v>186.5</v>
      </c>
      <c r="T17" s="68">
        <f>H74</f>
        <v>76.946796709216699</v>
      </c>
      <c r="U17" s="41"/>
      <c r="V17" s="66">
        <v>6</v>
      </c>
      <c r="W17" s="67" t="e">
        <f t="shared" si="0"/>
        <v>#DIV/0!</v>
      </c>
      <c r="X17" s="165">
        <f t="shared" si="1"/>
        <v>0.10384615384615381</v>
      </c>
      <c r="Y17" s="166">
        <f t="shared" si="2"/>
        <v>0.13923076923076916</v>
      </c>
      <c r="Z17" s="41"/>
    </row>
    <row r="18" spans="1:26" x14ac:dyDescent="0.45">
      <c r="A18" s="123" t="s">
        <v>51</v>
      </c>
      <c r="B18" s="69">
        <f>AVERAGE(B12:B17)</f>
        <v>239.5</v>
      </c>
      <c r="C18" s="18"/>
      <c r="D18" s="69" t="e">
        <f>AVERAGE(D12:D17)</f>
        <v>#DIV/0!</v>
      </c>
      <c r="E18" s="18"/>
      <c r="F18" s="69">
        <f>AVERAGE(F12:F17)</f>
        <v>220</v>
      </c>
      <c r="G18" s="18"/>
      <c r="H18" s="69">
        <f>AVERAGE(H12:H17)</f>
        <v>206.83333333333334</v>
      </c>
      <c r="I18" s="18"/>
      <c r="J18" s="18"/>
      <c r="L18" s="70" t="str">
        <f>A77</f>
        <v>REF - 7</v>
      </c>
      <c r="M18" s="53">
        <f>B84</f>
        <v>194.5</v>
      </c>
      <c r="N18" s="71">
        <f>B85</f>
        <v>101.38164575128033</v>
      </c>
      <c r="O18" s="53" t="e">
        <f>D84</f>
        <v>#DIV/0!</v>
      </c>
      <c r="P18" s="71" t="e">
        <f>D85</f>
        <v>#DIV/0!</v>
      </c>
      <c r="Q18" s="53">
        <f>F84</f>
        <v>149</v>
      </c>
      <c r="R18" s="71">
        <f>F85</f>
        <v>94.30219913610054</v>
      </c>
      <c r="S18" s="53">
        <f>H84</f>
        <v>147.66666666666666</v>
      </c>
      <c r="T18" s="71">
        <f>H85</f>
        <v>91.802064506300994</v>
      </c>
      <c r="U18" s="41"/>
      <c r="V18" s="70">
        <v>7</v>
      </c>
      <c r="W18" s="53" t="e">
        <f t="shared" si="0"/>
        <v>#DIV/0!</v>
      </c>
      <c r="X18" s="155">
        <f t="shared" si="1"/>
        <v>0.23393316195372749</v>
      </c>
      <c r="Y18" s="156">
        <f t="shared" si="2"/>
        <v>0.24078834618680378</v>
      </c>
      <c r="Z18" s="41"/>
    </row>
    <row r="19" spans="1:26" x14ac:dyDescent="0.45">
      <c r="A19" s="123" t="s">
        <v>52</v>
      </c>
      <c r="B19" s="72">
        <f>_xlfn.STDEV.S(B12:B17,)</f>
        <v>138.04433380344915</v>
      </c>
      <c r="C19" s="124"/>
      <c r="D19" s="72" t="e">
        <f>_xlfn.STDEV.S(D12:D17,)</f>
        <v>#DIV/0!</v>
      </c>
      <c r="E19" s="124"/>
      <c r="F19" s="72">
        <f>_xlfn.STDEV.S(F12:F17,)</f>
        <v>121.81797505959064</v>
      </c>
      <c r="G19" s="124"/>
      <c r="H19" s="72">
        <f>_xlfn.STDEV.S(H12:H17,)</f>
        <v>115.85869883283731</v>
      </c>
      <c r="I19" s="18"/>
      <c r="J19" s="18"/>
      <c r="L19" s="54" t="str">
        <f>A88</f>
        <v>REF - 8</v>
      </c>
      <c r="M19" s="55">
        <f>B95</f>
        <v>247.33333333333334</v>
      </c>
      <c r="N19" s="56">
        <f>B96</f>
        <v>148.11482032531384</v>
      </c>
      <c r="O19" s="55" t="e">
        <f>D95</f>
        <v>#DIV/0!</v>
      </c>
      <c r="P19" s="56" t="e">
        <f>D96</f>
        <v>#DIV/0!</v>
      </c>
      <c r="Q19" s="55">
        <f>F95</f>
        <v>201.33333333333334</v>
      </c>
      <c r="R19" s="56">
        <f>F96</f>
        <v>140.68387391933868</v>
      </c>
      <c r="S19" s="55">
        <f>H95</f>
        <v>191.83333333333334</v>
      </c>
      <c r="T19" s="56">
        <f>H96</f>
        <v>129.72902160896402</v>
      </c>
      <c r="U19" s="41"/>
      <c r="V19" s="54">
        <v>8</v>
      </c>
      <c r="W19" s="55" t="e">
        <f t="shared" si="0"/>
        <v>#DIV/0!</v>
      </c>
      <c r="X19" s="157">
        <f t="shared" si="1"/>
        <v>0.18598382749326148</v>
      </c>
      <c r="Y19" s="158">
        <f t="shared" si="2"/>
        <v>0.22439353099730452</v>
      </c>
      <c r="Z19" s="41"/>
    </row>
    <row r="20" spans="1:26" x14ac:dyDescent="0.45">
      <c r="A20" s="118"/>
      <c r="B20" s="73"/>
      <c r="C20" s="74"/>
      <c r="D20" s="73"/>
      <c r="E20" s="74"/>
      <c r="F20" s="73"/>
      <c r="G20" s="74"/>
      <c r="H20" s="73"/>
      <c r="I20" s="18"/>
      <c r="J20" s="18"/>
      <c r="K20" s="75"/>
      <c r="L20" s="76" t="str">
        <f>A99</f>
        <v>REF - 9</v>
      </c>
      <c r="M20" s="77">
        <f>B106</f>
        <v>256.83333333333331</v>
      </c>
      <c r="N20" s="78">
        <f>B107</f>
        <v>129.67578618928641</v>
      </c>
      <c r="O20" s="77" t="e">
        <f>D106</f>
        <v>#DIV/0!</v>
      </c>
      <c r="P20" s="78" t="e">
        <f>D107</f>
        <v>#DIV/0!</v>
      </c>
      <c r="Q20" s="77">
        <f>F106</f>
        <v>152.16666666666666</v>
      </c>
      <c r="R20" s="78">
        <f>F107</f>
        <v>129.69689940120278</v>
      </c>
      <c r="S20" s="77">
        <f>H106</f>
        <v>136.33333333333334</v>
      </c>
      <c r="T20" s="78">
        <f>H107</f>
        <v>121.22764889720025</v>
      </c>
      <c r="U20" s="41"/>
      <c r="V20" s="76">
        <v>9</v>
      </c>
      <c r="W20" s="77" t="e">
        <f t="shared" si="0"/>
        <v>#DIV/0!</v>
      </c>
      <c r="X20" s="167">
        <f t="shared" si="1"/>
        <v>0.40752757949383511</v>
      </c>
      <c r="Y20" s="168">
        <f t="shared" si="2"/>
        <v>0.4691758598312783</v>
      </c>
      <c r="Z20" s="41"/>
    </row>
    <row r="21" spans="1:26" x14ac:dyDescent="0.45">
      <c r="A21" s="118"/>
      <c r="B21" s="18"/>
      <c r="C21" s="18"/>
      <c r="D21" s="18"/>
      <c r="E21" s="18"/>
      <c r="F21" s="18"/>
      <c r="G21" s="18"/>
      <c r="H21" s="18"/>
      <c r="I21" s="18"/>
      <c r="J21" s="18"/>
      <c r="L21" s="79"/>
      <c r="M21" s="80"/>
      <c r="N21" s="80"/>
      <c r="O21" s="81"/>
      <c r="P21" s="80"/>
      <c r="Q21" s="81"/>
      <c r="R21" s="80"/>
      <c r="S21" s="81"/>
      <c r="T21" s="80"/>
      <c r="U21" s="41"/>
      <c r="V21" s="79"/>
      <c r="W21" s="81"/>
      <c r="X21" s="81"/>
      <c r="Y21" s="81"/>
      <c r="Z21" s="41"/>
    </row>
    <row r="22" spans="1:26" x14ac:dyDescent="0.45">
      <c r="A22" s="125" t="s">
        <v>61</v>
      </c>
      <c r="B22" s="18"/>
      <c r="C22" s="18"/>
      <c r="D22" s="18"/>
      <c r="E22" s="18"/>
      <c r="F22" s="18"/>
      <c r="G22" s="18"/>
      <c r="H22" s="18"/>
      <c r="I22" s="18"/>
      <c r="J22" s="18"/>
      <c r="L22" s="83" t="s">
        <v>53</v>
      </c>
      <c r="M22" s="84">
        <f>AVERAGE(M12:M20)</f>
        <v>205.05555555555554</v>
      </c>
      <c r="N22" s="85"/>
      <c r="O22" s="84" t="e">
        <f>AVERAGE(O12:O20)</f>
        <v>#DIV/0!</v>
      </c>
      <c r="P22" s="85"/>
      <c r="Q22" s="84">
        <f>AVERAGE(Q12:Q20)</f>
        <v>153.18518518518516</v>
      </c>
      <c r="R22" s="85"/>
      <c r="S22" s="84">
        <f>AVERAGE(S12:S20)</f>
        <v>147.62962962962962</v>
      </c>
      <c r="T22" s="86"/>
      <c r="U22" s="41"/>
      <c r="V22" s="83" t="s">
        <v>53</v>
      </c>
      <c r="W22" s="84" t="e">
        <f>AVERAGE(W12:W20)</f>
        <v>#DIV/0!</v>
      </c>
      <c r="X22" s="169">
        <f>AVERAGE(X12:X20)</f>
        <v>0.26200209791931123</v>
      </c>
      <c r="Y22" s="170">
        <f>AVERAGE(Y12:Y20)</f>
        <v>0.28673802188496123</v>
      </c>
      <c r="Z22" s="41"/>
    </row>
    <row r="23" spans="1:26" x14ac:dyDescent="0.45">
      <c r="A23" s="126" t="s">
        <v>45</v>
      </c>
      <c r="B23" s="111">
        <v>182</v>
      </c>
      <c r="C23" s="18"/>
      <c r="D23" s="111"/>
      <c r="E23" s="18"/>
      <c r="F23" s="111">
        <v>168</v>
      </c>
      <c r="G23" s="18"/>
      <c r="H23" s="111">
        <v>169</v>
      </c>
      <c r="I23" s="18"/>
      <c r="J23" s="18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x14ac:dyDescent="0.45">
      <c r="A24" s="126" t="s">
        <v>46</v>
      </c>
      <c r="B24" s="111">
        <v>219</v>
      </c>
      <c r="C24" s="18"/>
      <c r="D24" s="111"/>
      <c r="E24" s="18"/>
      <c r="F24" s="111">
        <v>160</v>
      </c>
      <c r="G24" s="18"/>
      <c r="H24" s="111">
        <v>156</v>
      </c>
      <c r="I24" s="18"/>
      <c r="J24" s="18"/>
      <c r="L24" s="45" t="s">
        <v>54</v>
      </c>
      <c r="M24" s="87">
        <f>MIN(M12:M20)</f>
        <v>162.33333333333334</v>
      </c>
      <c r="N24" s="87"/>
      <c r="O24" s="87" t="e">
        <f>MIN(O12:O20)</f>
        <v>#DIV/0!</v>
      </c>
      <c r="P24" s="87"/>
      <c r="Q24" s="87">
        <f>MIN(Q12:Q20)</f>
        <v>91</v>
      </c>
      <c r="R24" s="87"/>
      <c r="S24" s="87">
        <f>MIN(S12:S20)</f>
        <v>88.166666666666671</v>
      </c>
      <c r="T24" s="46"/>
      <c r="U24" s="41"/>
      <c r="V24" s="45" t="s">
        <v>54</v>
      </c>
      <c r="W24" s="87" t="e">
        <f>MIN(W12:W20)</f>
        <v>#DIV/0!</v>
      </c>
      <c r="X24" s="171">
        <f>MIN(X12:X20)</f>
        <v>8.1419624217119013E-2</v>
      </c>
      <c r="Y24" s="172">
        <f>MIN(Y12:Y20)</f>
        <v>0.13639526791927625</v>
      </c>
      <c r="Z24" s="41"/>
    </row>
    <row r="25" spans="1:26" x14ac:dyDescent="0.45">
      <c r="A25" s="126" t="s">
        <v>47</v>
      </c>
      <c r="B25" s="111">
        <v>175</v>
      </c>
      <c r="C25" s="18"/>
      <c r="D25" s="111"/>
      <c r="E25" s="18"/>
      <c r="F25" s="111">
        <v>144</v>
      </c>
      <c r="G25" s="18"/>
      <c r="H25" s="111">
        <v>146</v>
      </c>
      <c r="I25" s="18"/>
      <c r="J25" s="18"/>
      <c r="L25" s="47" t="s">
        <v>55</v>
      </c>
      <c r="M25" s="88">
        <f>MAX(M12:M20)</f>
        <v>256.83333333333331</v>
      </c>
      <c r="N25" s="88"/>
      <c r="O25" s="88" t="e">
        <f>MAX(O12:O20)</f>
        <v>#DIV/0!</v>
      </c>
      <c r="P25" s="88"/>
      <c r="Q25" s="88">
        <f>MAX(Q12:Q20)</f>
        <v>220</v>
      </c>
      <c r="R25" s="88"/>
      <c r="S25" s="88">
        <f>MAX(S12:S20)</f>
        <v>206.83333333333334</v>
      </c>
      <c r="T25" s="48"/>
      <c r="U25" s="41"/>
      <c r="V25" s="47" t="s">
        <v>55</v>
      </c>
      <c r="W25" s="88" t="e">
        <f>MAX(W12:W20)</f>
        <v>#DIV/0!</v>
      </c>
      <c r="X25" s="173">
        <f>MAX(X12:X20)</f>
        <v>0.44342507645259943</v>
      </c>
      <c r="Y25" s="174">
        <f>MAX(Y12:Y20)</f>
        <v>0.4691758598312783</v>
      </c>
      <c r="Z25" s="41"/>
    </row>
    <row r="26" spans="1:26" x14ac:dyDescent="0.45">
      <c r="A26" s="126" t="s">
        <v>48</v>
      </c>
      <c r="B26" s="111">
        <v>121</v>
      </c>
      <c r="C26" s="18"/>
      <c r="D26" s="111"/>
      <c r="E26" s="18"/>
      <c r="F26" s="111">
        <v>36</v>
      </c>
      <c r="G26" s="18"/>
      <c r="H26" s="111">
        <v>35</v>
      </c>
      <c r="I26" s="18"/>
      <c r="J26" s="18"/>
      <c r="L26" s="89" t="s">
        <v>56</v>
      </c>
      <c r="M26" s="90">
        <f>M25-M24</f>
        <v>94.499999999999972</v>
      </c>
      <c r="N26" s="90"/>
      <c r="O26" s="90" t="e">
        <f>O25-O24</f>
        <v>#DIV/0!</v>
      </c>
      <c r="P26" s="90"/>
      <c r="Q26" s="90">
        <f>Q25-Q24</f>
        <v>129</v>
      </c>
      <c r="R26" s="90"/>
      <c r="S26" s="90">
        <f>S25-S24</f>
        <v>118.66666666666667</v>
      </c>
      <c r="T26" s="91"/>
      <c r="U26" s="41"/>
      <c r="V26" s="89" t="s">
        <v>56</v>
      </c>
      <c r="W26" s="90" t="e">
        <f>W25-W24</f>
        <v>#DIV/0!</v>
      </c>
      <c r="X26" s="175">
        <f>X25-X24</f>
        <v>0.36200545223548042</v>
      </c>
      <c r="Y26" s="176">
        <f>Y25-Y24</f>
        <v>0.33278059191200204</v>
      </c>
      <c r="Z26" s="41"/>
    </row>
    <row r="27" spans="1:26" x14ac:dyDescent="0.45">
      <c r="A27" s="126" t="s">
        <v>49</v>
      </c>
      <c r="B27" s="111">
        <v>156</v>
      </c>
      <c r="C27" s="18"/>
      <c r="D27" s="111"/>
      <c r="E27" s="18"/>
      <c r="F27" s="111">
        <v>96</v>
      </c>
      <c r="G27" s="18"/>
      <c r="H27" s="111">
        <v>94</v>
      </c>
      <c r="I27" s="18"/>
      <c r="J27" s="18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x14ac:dyDescent="0.45">
      <c r="A28" s="126" t="s">
        <v>50</v>
      </c>
      <c r="B28" s="111">
        <v>156</v>
      </c>
      <c r="C28" s="18"/>
      <c r="D28" s="111"/>
      <c r="E28" s="18"/>
      <c r="F28" s="111">
        <v>0</v>
      </c>
      <c r="G28" s="18"/>
      <c r="H28" s="111">
        <v>0</v>
      </c>
      <c r="I28" s="18"/>
      <c r="J28" s="18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x14ac:dyDescent="0.45">
      <c r="A29" s="127" t="s">
        <v>51</v>
      </c>
      <c r="B29" s="82">
        <f>AVERAGE(B23:B28)</f>
        <v>168.16666666666666</v>
      </c>
      <c r="C29" s="18"/>
      <c r="D29" s="82" t="e">
        <f>AVERAGE(D23:D28)</f>
        <v>#DIV/0!</v>
      </c>
      <c r="E29" s="18"/>
      <c r="F29" s="82">
        <f>AVERAGE(F23:F28)</f>
        <v>100.66666666666667</v>
      </c>
      <c r="G29" s="18"/>
      <c r="H29" s="82">
        <f>AVERAGE(H23:H28)</f>
        <v>100</v>
      </c>
      <c r="I29" s="18"/>
      <c r="J29" s="18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x14ac:dyDescent="0.45">
      <c r="A30" s="127" t="s">
        <v>52</v>
      </c>
      <c r="B30" s="92">
        <f>_xlfn.STDEV.S(B23:B28,)</f>
        <v>70.217349640072484</v>
      </c>
      <c r="C30" s="124"/>
      <c r="D30" s="92" t="e">
        <f>_xlfn.STDEV.S(D23:D28,)</f>
        <v>#DIV/0!</v>
      </c>
      <c r="E30" s="124"/>
      <c r="F30" s="92">
        <f>_xlfn.STDEV.S(F23:F28,)</f>
        <v>74.111884529887845</v>
      </c>
      <c r="G30" s="124"/>
      <c r="H30" s="92">
        <f>_xlfn.STDEV.S(H23:H28,)</f>
        <v>73.988094280350907</v>
      </c>
      <c r="I30" s="18"/>
      <c r="J30" s="18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spans="1:26" x14ac:dyDescent="0.45">
      <c r="A31" s="128"/>
      <c r="B31" s="19"/>
      <c r="C31" s="19"/>
      <c r="D31" s="19"/>
      <c r="E31" s="19"/>
      <c r="F31" s="19"/>
      <c r="G31" s="19"/>
      <c r="H31" s="19"/>
      <c r="I31" s="18"/>
      <c r="J31" s="18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x14ac:dyDescent="0.45">
      <c r="A32" s="128"/>
      <c r="B32" s="19"/>
      <c r="C32" s="19"/>
      <c r="D32" s="19"/>
      <c r="E32" s="19"/>
      <c r="F32" s="19"/>
      <c r="G32" s="19"/>
      <c r="H32" s="19"/>
      <c r="I32" s="18"/>
      <c r="J32" s="18"/>
    </row>
    <row r="33" spans="1:10" x14ac:dyDescent="0.45">
      <c r="A33" s="129" t="s">
        <v>62</v>
      </c>
      <c r="B33" s="18"/>
      <c r="C33" s="18"/>
      <c r="D33" s="18"/>
      <c r="E33" s="18"/>
      <c r="F33" s="18"/>
      <c r="G33" s="18"/>
      <c r="H33" s="18"/>
      <c r="I33" s="18"/>
      <c r="J33" s="18"/>
    </row>
    <row r="34" spans="1:10" x14ac:dyDescent="0.45">
      <c r="A34" s="130" t="s">
        <v>45</v>
      </c>
      <c r="B34" s="111">
        <v>164</v>
      </c>
      <c r="C34" s="18"/>
      <c r="D34" s="111"/>
      <c r="E34" s="18"/>
      <c r="F34" s="111">
        <v>100</v>
      </c>
      <c r="G34" s="18"/>
      <c r="H34" s="111">
        <v>102</v>
      </c>
      <c r="I34" s="18"/>
      <c r="J34" s="18"/>
    </row>
    <row r="35" spans="1:10" x14ac:dyDescent="0.45">
      <c r="A35" s="130" t="s">
        <v>46</v>
      </c>
      <c r="B35" s="111">
        <v>213</v>
      </c>
      <c r="C35" s="18"/>
      <c r="D35" s="111"/>
      <c r="E35" s="18"/>
      <c r="F35" s="111">
        <v>108</v>
      </c>
      <c r="G35" s="18"/>
      <c r="H35" s="111">
        <v>103</v>
      </c>
      <c r="I35" s="18"/>
      <c r="J35" s="18"/>
    </row>
    <row r="36" spans="1:10" x14ac:dyDescent="0.45">
      <c r="A36" s="130" t="s">
        <v>47</v>
      </c>
      <c r="B36" s="111">
        <v>236</v>
      </c>
      <c r="C36" s="18"/>
      <c r="D36" s="111"/>
      <c r="E36" s="18"/>
      <c r="F36" s="111">
        <v>176</v>
      </c>
      <c r="G36" s="18"/>
      <c r="H36" s="111">
        <v>178</v>
      </c>
      <c r="I36" s="18"/>
      <c r="J36" s="18"/>
    </row>
    <row r="37" spans="1:10" x14ac:dyDescent="0.45">
      <c r="A37" s="130" t="s">
        <v>48</v>
      </c>
      <c r="B37" s="111">
        <v>83</v>
      </c>
      <c r="C37" s="18"/>
      <c r="D37" s="111"/>
      <c r="E37" s="18"/>
      <c r="F37" s="111">
        <v>58</v>
      </c>
      <c r="G37" s="18"/>
      <c r="H37" s="111">
        <v>46</v>
      </c>
      <c r="I37" s="18"/>
      <c r="J37" s="18"/>
    </row>
    <row r="38" spans="1:10" x14ac:dyDescent="0.45">
      <c r="A38" s="130" t="s">
        <v>49</v>
      </c>
      <c r="B38" s="111">
        <v>128</v>
      </c>
      <c r="C38" s="18"/>
      <c r="D38" s="111"/>
      <c r="E38" s="18"/>
      <c r="F38" s="111">
        <v>104</v>
      </c>
      <c r="G38" s="18"/>
      <c r="H38" s="111">
        <v>100</v>
      </c>
      <c r="I38" s="18"/>
      <c r="J38" s="18"/>
    </row>
    <row r="39" spans="1:10" x14ac:dyDescent="0.45">
      <c r="A39" s="130" t="s">
        <v>50</v>
      </c>
      <c r="B39" s="111">
        <v>157</v>
      </c>
      <c r="C39" s="18"/>
      <c r="D39" s="111"/>
      <c r="E39" s="18"/>
      <c r="F39" s="111">
        <v>0</v>
      </c>
      <c r="G39" s="18"/>
      <c r="H39" s="111">
        <v>0</v>
      </c>
      <c r="I39" s="18"/>
      <c r="J39" s="18"/>
    </row>
    <row r="40" spans="1:10" x14ac:dyDescent="0.45">
      <c r="A40" s="131" t="s">
        <v>51</v>
      </c>
      <c r="B40" s="93">
        <f>AVERAGE(B34:B39)</f>
        <v>163.5</v>
      </c>
      <c r="C40" s="18"/>
      <c r="D40" s="93" t="e">
        <f>AVERAGE(D34:D39)</f>
        <v>#DIV/0!</v>
      </c>
      <c r="E40" s="18"/>
      <c r="F40" s="93">
        <f>AVERAGE(F34:F39)</f>
        <v>91</v>
      </c>
      <c r="G40" s="18"/>
      <c r="H40" s="93">
        <f>AVERAGE(H34:H39)</f>
        <v>88.166666666666671</v>
      </c>
      <c r="I40" s="18"/>
      <c r="J40" s="18"/>
    </row>
    <row r="41" spans="1:10" x14ac:dyDescent="0.45">
      <c r="A41" s="131" t="s">
        <v>52</v>
      </c>
      <c r="B41" s="94">
        <f>_xlfn.STDEV.S(B34:B39,)</f>
        <v>80.002976135117549</v>
      </c>
      <c r="C41" s="124"/>
      <c r="D41" s="94" t="e">
        <f>_xlfn.STDEV.S(D34:D39,)</f>
        <v>#DIV/0!</v>
      </c>
      <c r="E41" s="124"/>
      <c r="F41" s="94">
        <f>_xlfn.STDEV.S(F34:F39,)</f>
        <v>63.550504849817415</v>
      </c>
      <c r="G41" s="124"/>
      <c r="H41" s="94">
        <f>_xlfn.STDEV.S(H34:H39,)</f>
        <v>64.337280905286278</v>
      </c>
      <c r="I41" s="18"/>
      <c r="J41" s="18"/>
    </row>
    <row r="42" spans="1:10" x14ac:dyDescent="0.45">
      <c r="A42" s="128"/>
      <c r="B42" s="19"/>
      <c r="C42" s="19"/>
      <c r="D42" s="19"/>
      <c r="E42" s="19"/>
      <c r="F42" s="19"/>
      <c r="G42" s="19"/>
      <c r="H42" s="19"/>
      <c r="I42" s="18"/>
      <c r="J42" s="18"/>
    </row>
    <row r="43" spans="1:10" x14ac:dyDescent="0.45">
      <c r="A43" s="128"/>
      <c r="B43" s="19"/>
      <c r="C43" s="19"/>
      <c r="D43" s="19"/>
      <c r="E43" s="19"/>
      <c r="F43" s="19"/>
      <c r="G43" s="19"/>
      <c r="H43" s="19"/>
      <c r="I43" s="18"/>
      <c r="J43" s="18"/>
    </row>
    <row r="44" spans="1:10" x14ac:dyDescent="0.45">
      <c r="A44" s="132" t="s">
        <v>63</v>
      </c>
      <c r="B44" s="18"/>
      <c r="C44" s="18"/>
      <c r="D44" s="18"/>
      <c r="E44" s="18"/>
      <c r="F44" s="18"/>
      <c r="G44" s="18"/>
      <c r="H44" s="18"/>
      <c r="I44" s="18"/>
      <c r="J44" s="18"/>
    </row>
    <row r="45" spans="1:10" x14ac:dyDescent="0.45">
      <c r="A45" s="133" t="s">
        <v>45</v>
      </c>
      <c r="B45" s="111">
        <v>254</v>
      </c>
      <c r="C45" s="18"/>
      <c r="D45" s="111"/>
      <c r="E45" s="18"/>
      <c r="F45" s="111">
        <v>173</v>
      </c>
      <c r="G45" s="18"/>
      <c r="H45" s="111">
        <v>169</v>
      </c>
      <c r="I45" s="18"/>
      <c r="J45" s="18"/>
    </row>
    <row r="46" spans="1:10" x14ac:dyDescent="0.45">
      <c r="A46" s="133" t="s">
        <v>46</v>
      </c>
      <c r="B46" s="111">
        <v>270</v>
      </c>
      <c r="C46" s="18"/>
      <c r="D46" s="111"/>
      <c r="E46" s="18"/>
      <c r="F46" s="111">
        <v>256</v>
      </c>
      <c r="G46" s="18"/>
      <c r="H46" s="111">
        <v>246</v>
      </c>
      <c r="I46" s="18"/>
      <c r="J46" s="18"/>
    </row>
    <row r="47" spans="1:10" x14ac:dyDescent="0.45">
      <c r="A47" s="133" t="s">
        <v>47</v>
      </c>
      <c r="B47" s="111">
        <v>248</v>
      </c>
      <c r="C47" s="18"/>
      <c r="D47" s="111"/>
      <c r="E47" s="18"/>
      <c r="F47" s="111">
        <v>97</v>
      </c>
      <c r="G47" s="18"/>
      <c r="H47" s="111">
        <v>98</v>
      </c>
      <c r="I47" s="18"/>
      <c r="J47" s="18"/>
    </row>
    <row r="48" spans="1:10" x14ac:dyDescent="0.45">
      <c r="A48" s="133" t="s">
        <v>48</v>
      </c>
      <c r="B48" s="111">
        <v>49</v>
      </c>
      <c r="C48" s="18"/>
      <c r="D48" s="111"/>
      <c r="E48" s="18"/>
      <c r="F48" s="111">
        <v>37</v>
      </c>
      <c r="G48" s="18"/>
      <c r="H48" s="111">
        <v>0</v>
      </c>
      <c r="I48" s="18"/>
      <c r="J48" s="18"/>
    </row>
    <row r="49" spans="1:10" x14ac:dyDescent="0.45">
      <c r="A49" s="133" t="s">
        <v>49</v>
      </c>
      <c r="B49" s="111">
        <v>80</v>
      </c>
      <c r="C49" s="18"/>
      <c r="D49" s="111"/>
      <c r="E49" s="18"/>
      <c r="F49" s="111">
        <v>69</v>
      </c>
      <c r="G49" s="18"/>
      <c r="H49" s="111">
        <v>72</v>
      </c>
      <c r="I49" s="18"/>
      <c r="J49" s="18"/>
    </row>
    <row r="50" spans="1:10" x14ac:dyDescent="0.45">
      <c r="A50" s="133" t="s">
        <v>50</v>
      </c>
      <c r="B50" s="111">
        <v>73</v>
      </c>
      <c r="C50" s="18"/>
      <c r="D50" s="111"/>
      <c r="E50" s="18"/>
      <c r="F50" s="111">
        <v>65</v>
      </c>
      <c r="G50" s="18"/>
      <c r="H50" s="111">
        <v>61</v>
      </c>
      <c r="I50" s="18"/>
      <c r="J50" s="18"/>
    </row>
    <row r="51" spans="1:10" x14ac:dyDescent="0.45">
      <c r="A51" s="134" t="s">
        <v>51</v>
      </c>
      <c r="B51" s="112">
        <f>AVERAGE(B45:B50)</f>
        <v>162.33333333333334</v>
      </c>
      <c r="C51" s="18"/>
      <c r="D51" s="112" t="e">
        <f>AVERAGE(D45:D50)</f>
        <v>#DIV/0!</v>
      </c>
      <c r="E51" s="18"/>
      <c r="F51" s="112">
        <f>AVERAGE(F45:F50)</f>
        <v>116.16666666666667</v>
      </c>
      <c r="G51" s="18"/>
      <c r="H51" s="112">
        <f>AVERAGE(H45:H50)</f>
        <v>107.66666666666667</v>
      </c>
      <c r="I51" s="18"/>
      <c r="J51" s="18"/>
    </row>
    <row r="52" spans="1:10" x14ac:dyDescent="0.45">
      <c r="A52" s="134" t="s">
        <v>52</v>
      </c>
      <c r="B52" s="96">
        <f>_xlfn.STDEV.S(B45:B50,)</f>
        <v>113.66973882177051</v>
      </c>
      <c r="C52" s="124"/>
      <c r="D52" s="96" t="e">
        <f>_xlfn.STDEV.S(D45:D50,)</f>
        <v>#DIV/0!</v>
      </c>
      <c r="E52" s="124"/>
      <c r="F52" s="96">
        <f>_xlfn.STDEV.S(F45:F50,)</f>
        <v>87.395379631605138</v>
      </c>
      <c r="G52" s="124"/>
      <c r="H52" s="96">
        <f>_xlfn.STDEV.S(H45:H50,)</f>
        <v>89.414231316411602</v>
      </c>
      <c r="I52" s="18"/>
      <c r="J52" s="18"/>
    </row>
    <row r="53" spans="1:10" x14ac:dyDescent="0.45">
      <c r="A53" s="128"/>
      <c r="B53" s="19"/>
      <c r="C53" s="19"/>
      <c r="D53" s="19"/>
      <c r="E53" s="19"/>
      <c r="F53" s="19"/>
      <c r="G53" s="19"/>
      <c r="H53" s="19"/>
      <c r="I53" s="18"/>
      <c r="J53" s="18"/>
    </row>
    <row r="54" spans="1:10" x14ac:dyDescent="0.45">
      <c r="A54" s="128"/>
      <c r="B54" s="19"/>
      <c r="C54" s="19"/>
      <c r="D54" s="19"/>
      <c r="E54" s="19"/>
      <c r="F54" s="19"/>
      <c r="G54" s="19"/>
      <c r="H54" s="19"/>
      <c r="I54" s="18"/>
      <c r="J54" s="18"/>
    </row>
    <row r="55" spans="1:10" x14ac:dyDescent="0.45">
      <c r="A55" s="135" t="s">
        <v>64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x14ac:dyDescent="0.45">
      <c r="A56" s="136" t="s">
        <v>45</v>
      </c>
      <c r="B56" s="111">
        <v>208</v>
      </c>
      <c r="C56" s="18"/>
      <c r="D56" s="111"/>
      <c r="E56" s="18"/>
      <c r="F56" s="111">
        <v>133</v>
      </c>
      <c r="G56" s="18"/>
      <c r="H56" s="111">
        <v>120</v>
      </c>
      <c r="I56" s="18"/>
      <c r="J56" s="18"/>
    </row>
    <row r="57" spans="1:10" x14ac:dyDescent="0.45">
      <c r="A57" s="136" t="s">
        <v>46</v>
      </c>
      <c r="B57" s="111">
        <v>236</v>
      </c>
      <c r="C57" s="18"/>
      <c r="D57" s="111"/>
      <c r="E57" s="18"/>
      <c r="F57" s="111">
        <v>155</v>
      </c>
      <c r="G57" s="18"/>
      <c r="H57" s="111">
        <v>143</v>
      </c>
      <c r="I57" s="18"/>
      <c r="J57" s="18"/>
    </row>
    <row r="58" spans="1:10" x14ac:dyDescent="0.45">
      <c r="A58" s="136" t="s">
        <v>47</v>
      </c>
      <c r="B58" s="111">
        <v>215</v>
      </c>
      <c r="C58" s="18"/>
      <c r="D58" s="111"/>
      <c r="E58" s="18"/>
      <c r="F58" s="111">
        <v>166</v>
      </c>
      <c r="G58" s="18"/>
      <c r="H58" s="111">
        <v>166</v>
      </c>
      <c r="I58" s="18"/>
      <c r="J58" s="18"/>
    </row>
    <row r="59" spans="1:10" x14ac:dyDescent="0.45">
      <c r="A59" s="136" t="s">
        <v>48</v>
      </c>
      <c r="B59" s="111">
        <v>116</v>
      </c>
      <c r="C59" s="18"/>
      <c r="D59" s="111"/>
      <c r="E59" s="18"/>
      <c r="F59" s="111">
        <v>114</v>
      </c>
      <c r="G59" s="18"/>
      <c r="H59" s="111">
        <v>193</v>
      </c>
      <c r="I59" s="18"/>
      <c r="J59" s="18"/>
    </row>
    <row r="60" spans="1:10" x14ac:dyDescent="0.45">
      <c r="A60" s="136" t="s">
        <v>49</v>
      </c>
      <c r="B60" s="111">
        <v>169</v>
      </c>
      <c r="C60" s="18"/>
      <c r="D60" s="111"/>
      <c r="E60" s="18"/>
      <c r="F60" s="111">
        <v>188</v>
      </c>
      <c r="G60" s="18"/>
      <c r="H60" s="111">
        <v>187</v>
      </c>
      <c r="I60" s="18"/>
      <c r="J60" s="18"/>
    </row>
    <row r="61" spans="1:10" x14ac:dyDescent="0.45">
      <c r="A61" s="136" t="s">
        <v>50</v>
      </c>
      <c r="B61" s="111">
        <v>236</v>
      </c>
      <c r="C61" s="18"/>
      <c r="D61" s="111"/>
      <c r="E61" s="18"/>
      <c r="F61" s="111">
        <v>169</v>
      </c>
      <c r="G61" s="18"/>
      <c r="H61" s="111">
        <v>173</v>
      </c>
      <c r="I61" s="18"/>
      <c r="J61" s="18"/>
    </row>
    <row r="62" spans="1:10" x14ac:dyDescent="0.45">
      <c r="A62" s="137" t="s">
        <v>51</v>
      </c>
      <c r="B62" s="97">
        <f>AVERAGE(B56:B61)</f>
        <v>196.66666666666666</v>
      </c>
      <c r="C62" s="18"/>
      <c r="D62" s="97" t="e">
        <f>AVERAGE(D56:D61)</f>
        <v>#DIV/0!</v>
      </c>
      <c r="E62" s="18"/>
      <c r="F62" s="97">
        <f>AVERAGE(F56:F61)</f>
        <v>154.16666666666666</v>
      </c>
      <c r="G62" s="18"/>
      <c r="H62" s="97">
        <f>AVERAGE(H56:H61)</f>
        <v>163.66666666666666</v>
      </c>
      <c r="I62" s="18"/>
      <c r="J62" s="18"/>
    </row>
    <row r="63" spans="1:10" x14ac:dyDescent="0.45">
      <c r="A63" s="137" t="s">
        <v>52</v>
      </c>
      <c r="B63" s="98">
        <f>_xlfn.STDEV.S(B56:B61,)</f>
        <v>85.619034376819783</v>
      </c>
      <c r="C63" s="124"/>
      <c r="D63" s="98" t="e">
        <f>_xlfn.STDEV.S(D56:D61,)</f>
        <v>#DIV/0!</v>
      </c>
      <c r="E63" s="124"/>
      <c r="F63" s="98">
        <f>_xlfn.STDEV.S(F56:F61,)</f>
        <v>63.164939039070752</v>
      </c>
      <c r="G63" s="124"/>
      <c r="H63" s="98">
        <f>_xlfn.STDEV.S(H56:H61,)</f>
        <v>66.82243706449276</v>
      </c>
      <c r="I63" s="18"/>
      <c r="J63" s="18"/>
    </row>
    <row r="64" spans="1:10" x14ac:dyDescent="0.45">
      <c r="A64" s="128"/>
      <c r="B64" s="19"/>
      <c r="C64" s="19"/>
      <c r="D64" s="19"/>
      <c r="E64" s="19"/>
      <c r="F64" s="19"/>
      <c r="G64" s="19"/>
      <c r="H64" s="19"/>
      <c r="I64" s="18"/>
      <c r="J64" s="18"/>
    </row>
    <row r="65" spans="1:10" x14ac:dyDescent="0.45">
      <c r="A65" s="128"/>
      <c r="B65" s="19"/>
      <c r="C65" s="19"/>
      <c r="D65" s="19"/>
      <c r="E65" s="19"/>
      <c r="F65" s="19"/>
      <c r="G65" s="19"/>
      <c r="H65" s="19"/>
      <c r="I65" s="18"/>
      <c r="J65" s="18"/>
    </row>
    <row r="66" spans="1:10" x14ac:dyDescent="0.45">
      <c r="A66" s="138" t="s">
        <v>65</v>
      </c>
      <c r="B66" s="18"/>
      <c r="C66" s="18"/>
      <c r="D66" s="18"/>
      <c r="E66" s="18"/>
      <c r="F66" s="18"/>
      <c r="G66" s="18"/>
      <c r="H66" s="18"/>
      <c r="I66" s="18"/>
      <c r="J66" s="18"/>
    </row>
    <row r="67" spans="1:10" x14ac:dyDescent="0.45">
      <c r="A67" s="139" t="s">
        <v>45</v>
      </c>
      <c r="B67" s="111">
        <v>241</v>
      </c>
      <c r="C67" s="18"/>
      <c r="D67" s="111"/>
      <c r="E67" s="18"/>
      <c r="F67" s="111">
        <v>243</v>
      </c>
      <c r="G67" s="18"/>
      <c r="H67" s="111">
        <v>240</v>
      </c>
      <c r="I67" s="18"/>
      <c r="J67" s="18"/>
    </row>
    <row r="68" spans="1:10" x14ac:dyDescent="0.45">
      <c r="A68" s="139" t="s">
        <v>46</v>
      </c>
      <c r="B68" s="111">
        <v>236</v>
      </c>
      <c r="C68" s="18"/>
      <c r="D68" s="111"/>
      <c r="E68" s="18"/>
      <c r="F68" s="111">
        <v>208</v>
      </c>
      <c r="G68" s="18"/>
      <c r="H68" s="111">
        <v>202</v>
      </c>
      <c r="I68" s="18"/>
      <c r="J68" s="18"/>
    </row>
    <row r="69" spans="1:10" x14ac:dyDescent="0.45">
      <c r="A69" s="139" t="s">
        <v>47</v>
      </c>
      <c r="B69" s="111">
        <v>246</v>
      </c>
      <c r="C69" s="18"/>
      <c r="D69" s="111"/>
      <c r="E69" s="18"/>
      <c r="F69" s="111">
        <v>212</v>
      </c>
      <c r="G69" s="18"/>
      <c r="H69" s="111">
        <v>194</v>
      </c>
      <c r="I69" s="18"/>
      <c r="J69" s="18"/>
    </row>
    <row r="70" spans="1:10" x14ac:dyDescent="0.45">
      <c r="A70" s="139" t="s">
        <v>48</v>
      </c>
      <c r="B70" s="111">
        <v>185</v>
      </c>
      <c r="C70" s="18"/>
      <c r="D70" s="111"/>
      <c r="E70" s="18"/>
      <c r="F70" s="111">
        <v>184</v>
      </c>
      <c r="G70" s="18"/>
      <c r="H70" s="111">
        <v>180</v>
      </c>
      <c r="I70" s="18"/>
      <c r="J70" s="18"/>
    </row>
    <row r="71" spans="1:10" x14ac:dyDescent="0.45">
      <c r="A71" s="139" t="s">
        <v>49</v>
      </c>
      <c r="B71" s="111">
        <v>200</v>
      </c>
      <c r="C71" s="18"/>
      <c r="D71" s="111"/>
      <c r="E71" s="18"/>
      <c r="F71" s="111">
        <v>184</v>
      </c>
      <c r="G71" s="18"/>
      <c r="H71" s="111">
        <v>157</v>
      </c>
      <c r="I71" s="18"/>
      <c r="J71" s="18"/>
    </row>
    <row r="72" spans="1:10" x14ac:dyDescent="0.45">
      <c r="A72" s="139" t="s">
        <v>50</v>
      </c>
      <c r="B72" s="111">
        <v>192</v>
      </c>
      <c r="C72" s="18"/>
      <c r="D72" s="111"/>
      <c r="E72" s="18"/>
      <c r="F72" s="111">
        <v>134</v>
      </c>
      <c r="G72" s="18"/>
      <c r="H72" s="111">
        <v>146</v>
      </c>
      <c r="I72" s="18"/>
      <c r="J72" s="18"/>
    </row>
    <row r="73" spans="1:10" x14ac:dyDescent="0.45">
      <c r="A73" s="140" t="s">
        <v>51</v>
      </c>
      <c r="B73" s="99">
        <f>AVERAGE(B67:B72)</f>
        <v>216.66666666666666</v>
      </c>
      <c r="C73" s="18"/>
      <c r="D73" s="99" t="e">
        <f>AVERAGE(D67:D72)</f>
        <v>#DIV/0!</v>
      </c>
      <c r="E73" s="18"/>
      <c r="F73" s="99">
        <f>AVERAGE(F67:F72)</f>
        <v>194.16666666666666</v>
      </c>
      <c r="G73" s="18"/>
      <c r="H73" s="99">
        <f>AVERAGE(H67:H72)</f>
        <v>186.5</v>
      </c>
      <c r="I73" s="18"/>
      <c r="J73" s="18"/>
    </row>
    <row r="74" spans="1:10" x14ac:dyDescent="0.45">
      <c r="A74" s="140" t="s">
        <v>52</v>
      </c>
      <c r="B74" s="100">
        <f>_xlfn.STDEV.S(B67:B72,)</f>
        <v>85.589552099373847</v>
      </c>
      <c r="C74" s="124"/>
      <c r="D74" s="100" t="e">
        <f>_xlfn.STDEV.S(D67:D72,)</f>
        <v>#DIV/0!</v>
      </c>
      <c r="E74" s="124"/>
      <c r="F74" s="100">
        <f>_xlfn.STDEV.S(F67:F72,)</f>
        <v>80.659484135173969</v>
      </c>
      <c r="G74" s="124"/>
      <c r="H74" s="100">
        <f>_xlfn.STDEV.S(H67:H72,)</f>
        <v>76.946796709216699</v>
      </c>
      <c r="I74" s="18"/>
      <c r="J74" s="18"/>
    </row>
    <row r="75" spans="1:10" x14ac:dyDescent="0.45">
      <c r="A75" s="128"/>
      <c r="B75" s="19"/>
      <c r="C75" s="19"/>
      <c r="D75" s="19"/>
      <c r="E75" s="19"/>
      <c r="F75" s="19"/>
      <c r="G75" s="19"/>
      <c r="H75" s="19"/>
      <c r="I75" s="18"/>
      <c r="J75" s="18"/>
    </row>
    <row r="76" spans="1:10" x14ac:dyDescent="0.45">
      <c r="A76" s="141"/>
      <c r="B76" s="19"/>
      <c r="C76" s="19"/>
      <c r="D76" s="19"/>
      <c r="E76" s="19"/>
      <c r="F76" s="19"/>
      <c r="G76" s="19"/>
      <c r="H76" s="19"/>
      <c r="I76" s="18"/>
      <c r="J76" s="18"/>
    </row>
    <row r="77" spans="1:10" x14ac:dyDescent="0.45">
      <c r="A77" s="121" t="s">
        <v>66</v>
      </c>
      <c r="B77" s="18"/>
      <c r="C77" s="18"/>
      <c r="D77" s="18"/>
      <c r="E77" s="18"/>
      <c r="F77" s="18"/>
      <c r="G77" s="18"/>
      <c r="H77" s="18"/>
      <c r="I77" s="18"/>
      <c r="J77" s="18"/>
    </row>
    <row r="78" spans="1:10" x14ac:dyDescent="0.45">
      <c r="A78" s="122" t="s">
        <v>45</v>
      </c>
      <c r="B78" s="111">
        <v>296</v>
      </c>
      <c r="C78" s="18"/>
      <c r="D78" s="111"/>
      <c r="E78" s="18"/>
      <c r="F78" s="111">
        <v>273</v>
      </c>
      <c r="G78" s="18"/>
      <c r="H78" s="111">
        <v>273</v>
      </c>
      <c r="I78" s="18"/>
      <c r="J78" s="18"/>
    </row>
    <row r="79" spans="1:10" x14ac:dyDescent="0.45">
      <c r="A79" s="122" t="s">
        <v>46</v>
      </c>
      <c r="B79" s="111">
        <v>216</v>
      </c>
      <c r="C79" s="18"/>
      <c r="D79" s="111"/>
      <c r="E79" s="18"/>
      <c r="F79" s="111">
        <v>183</v>
      </c>
      <c r="G79" s="18"/>
      <c r="H79" s="111">
        <v>169</v>
      </c>
      <c r="I79" s="18"/>
      <c r="J79" s="18"/>
    </row>
    <row r="80" spans="1:10" x14ac:dyDescent="0.45">
      <c r="A80" s="122" t="s">
        <v>47</v>
      </c>
      <c r="B80" s="111">
        <v>142</v>
      </c>
      <c r="C80" s="18"/>
      <c r="D80" s="111"/>
      <c r="E80" s="18"/>
      <c r="F80" s="111">
        <v>58</v>
      </c>
      <c r="G80" s="18"/>
      <c r="H80" s="111">
        <v>56</v>
      </c>
      <c r="I80" s="18"/>
      <c r="J80" s="18"/>
    </row>
    <row r="81" spans="1:10" x14ac:dyDescent="0.45">
      <c r="A81" s="122" t="s">
        <v>48</v>
      </c>
      <c r="B81" s="111">
        <v>250</v>
      </c>
      <c r="C81" s="18"/>
      <c r="D81" s="111"/>
      <c r="E81" s="18"/>
      <c r="F81" s="111">
        <v>186</v>
      </c>
      <c r="G81" s="18"/>
      <c r="H81" s="111">
        <v>180</v>
      </c>
      <c r="I81" s="18"/>
      <c r="J81" s="18"/>
    </row>
    <row r="82" spans="1:10" x14ac:dyDescent="0.45">
      <c r="A82" s="122" t="s">
        <v>49</v>
      </c>
      <c r="B82" s="111">
        <v>180</v>
      </c>
      <c r="C82" s="18"/>
      <c r="D82" s="111"/>
      <c r="E82" s="18"/>
      <c r="F82" s="111">
        <v>134</v>
      </c>
      <c r="G82" s="18"/>
      <c r="H82" s="111">
        <v>139</v>
      </c>
      <c r="I82" s="18"/>
      <c r="J82" s="18"/>
    </row>
    <row r="83" spans="1:10" x14ac:dyDescent="0.45">
      <c r="A83" s="122" t="s">
        <v>50</v>
      </c>
      <c r="B83" s="111">
        <v>83</v>
      </c>
      <c r="C83" s="18"/>
      <c r="D83" s="111"/>
      <c r="E83" s="18"/>
      <c r="F83" s="111">
        <v>60</v>
      </c>
      <c r="G83" s="18"/>
      <c r="H83" s="111">
        <v>69</v>
      </c>
      <c r="I83" s="18"/>
      <c r="J83" s="18"/>
    </row>
    <row r="84" spans="1:10" x14ac:dyDescent="0.45">
      <c r="A84" s="123" t="s">
        <v>51</v>
      </c>
      <c r="B84" s="69">
        <f>AVERAGE(B78:B83)</f>
        <v>194.5</v>
      </c>
      <c r="C84" s="18"/>
      <c r="D84" s="69" t="e">
        <f>AVERAGE(D78:D83)</f>
        <v>#DIV/0!</v>
      </c>
      <c r="E84" s="18"/>
      <c r="F84" s="69">
        <f>AVERAGE(F78:F83)</f>
        <v>149</v>
      </c>
      <c r="G84" s="18"/>
      <c r="H84" s="69">
        <f>AVERAGE(H78:H83)</f>
        <v>147.66666666666666</v>
      </c>
      <c r="I84" s="18"/>
      <c r="J84" s="18"/>
    </row>
    <row r="85" spans="1:10" x14ac:dyDescent="0.45">
      <c r="A85" s="123" t="s">
        <v>52</v>
      </c>
      <c r="B85" s="72">
        <f>_xlfn.STDEV.S(B78:B83,)</f>
        <v>101.38164575128033</v>
      </c>
      <c r="C85" s="124"/>
      <c r="D85" s="72" t="e">
        <f>_xlfn.STDEV.S(D78:D83,)</f>
        <v>#DIV/0!</v>
      </c>
      <c r="E85" s="124"/>
      <c r="F85" s="72">
        <f>_xlfn.STDEV.S(F78:F83,)</f>
        <v>94.30219913610054</v>
      </c>
      <c r="G85" s="124"/>
      <c r="H85" s="72">
        <f>_xlfn.STDEV.S(H78:H83,)</f>
        <v>91.802064506300994</v>
      </c>
      <c r="I85" s="18"/>
      <c r="J85" s="18"/>
    </row>
    <row r="86" spans="1:10" x14ac:dyDescent="0.45">
      <c r="A86" s="118"/>
      <c r="B86" s="73"/>
      <c r="C86" s="74"/>
      <c r="D86" s="73"/>
      <c r="E86" s="74"/>
      <c r="F86" s="73"/>
      <c r="G86" s="74"/>
      <c r="H86" s="73"/>
      <c r="I86" s="18"/>
      <c r="J86" s="18"/>
    </row>
    <row r="87" spans="1:10" x14ac:dyDescent="0.45">
      <c r="A87" s="118"/>
      <c r="B87" s="18"/>
      <c r="C87" s="18"/>
      <c r="D87" s="18"/>
      <c r="E87" s="18"/>
      <c r="F87" s="18"/>
      <c r="G87" s="18"/>
      <c r="H87" s="18"/>
      <c r="I87" s="18"/>
      <c r="J87" s="18"/>
    </row>
    <row r="88" spans="1:10" x14ac:dyDescent="0.45">
      <c r="A88" s="125" t="s">
        <v>67</v>
      </c>
      <c r="B88" s="18"/>
      <c r="C88" s="18"/>
      <c r="D88" s="18"/>
      <c r="E88" s="18"/>
      <c r="F88" s="18"/>
      <c r="G88" s="18"/>
      <c r="H88" s="18"/>
      <c r="I88" s="18"/>
      <c r="J88" s="18"/>
    </row>
    <row r="89" spans="1:10" x14ac:dyDescent="0.45">
      <c r="A89" s="126" t="s">
        <v>45</v>
      </c>
      <c r="B89" s="111">
        <v>153</v>
      </c>
      <c r="C89" s="18"/>
      <c r="D89" s="111"/>
      <c r="E89" s="18"/>
      <c r="F89" s="111">
        <v>114</v>
      </c>
      <c r="G89" s="18"/>
      <c r="H89" s="111">
        <v>108</v>
      </c>
      <c r="I89" s="18"/>
      <c r="J89" s="18"/>
    </row>
    <row r="90" spans="1:10" x14ac:dyDescent="0.45">
      <c r="A90" s="126" t="s">
        <v>46</v>
      </c>
      <c r="B90" s="111">
        <v>206</v>
      </c>
      <c r="C90" s="18"/>
      <c r="D90" s="111"/>
      <c r="E90" s="18"/>
      <c r="F90" s="111">
        <v>141</v>
      </c>
      <c r="G90" s="18"/>
      <c r="H90" s="111">
        <v>144</v>
      </c>
      <c r="I90" s="18"/>
      <c r="J90" s="18"/>
    </row>
    <row r="91" spans="1:10" x14ac:dyDescent="0.45">
      <c r="A91" s="126" t="s">
        <v>47</v>
      </c>
      <c r="B91" s="111">
        <v>423</v>
      </c>
      <c r="C91" s="18"/>
      <c r="D91" s="111"/>
      <c r="E91" s="18"/>
      <c r="F91" s="111">
        <v>408</v>
      </c>
      <c r="G91" s="18"/>
      <c r="H91" s="111">
        <v>376</v>
      </c>
      <c r="I91" s="18"/>
      <c r="J91" s="18"/>
    </row>
    <row r="92" spans="1:10" x14ac:dyDescent="0.45">
      <c r="A92" s="126" t="s">
        <v>48</v>
      </c>
      <c r="B92" s="111">
        <v>145</v>
      </c>
      <c r="C92" s="18"/>
      <c r="D92" s="111"/>
      <c r="E92" s="18"/>
      <c r="F92" s="111">
        <v>96</v>
      </c>
      <c r="G92" s="18"/>
      <c r="H92" s="111">
        <v>95</v>
      </c>
      <c r="I92" s="18"/>
      <c r="J92" s="18"/>
    </row>
    <row r="93" spans="1:10" x14ac:dyDescent="0.45">
      <c r="A93" s="126" t="s">
        <v>49</v>
      </c>
      <c r="B93" s="111">
        <v>166</v>
      </c>
      <c r="C93" s="18"/>
      <c r="D93" s="111"/>
      <c r="E93" s="18"/>
      <c r="F93" s="111">
        <v>130</v>
      </c>
      <c r="G93" s="18"/>
      <c r="H93" s="111">
        <v>125</v>
      </c>
      <c r="I93" s="18"/>
      <c r="J93" s="18"/>
    </row>
    <row r="94" spans="1:10" x14ac:dyDescent="0.45">
      <c r="A94" s="126" t="s">
        <v>50</v>
      </c>
      <c r="B94" s="111">
        <v>391</v>
      </c>
      <c r="C94" s="18"/>
      <c r="D94" s="111"/>
      <c r="E94" s="18"/>
      <c r="F94" s="111">
        <v>319</v>
      </c>
      <c r="G94" s="18"/>
      <c r="H94" s="111">
        <v>303</v>
      </c>
      <c r="I94" s="18"/>
      <c r="J94" s="18"/>
    </row>
    <row r="95" spans="1:10" x14ac:dyDescent="0.45">
      <c r="A95" s="127" t="s">
        <v>51</v>
      </c>
      <c r="B95" s="82">
        <f>AVERAGE(B89:B94)</f>
        <v>247.33333333333334</v>
      </c>
      <c r="C95" s="18"/>
      <c r="D95" s="82" t="e">
        <f>AVERAGE(D89:D94)</f>
        <v>#DIV/0!</v>
      </c>
      <c r="E95" s="18"/>
      <c r="F95" s="82">
        <f>AVERAGE(F89:F94)</f>
        <v>201.33333333333334</v>
      </c>
      <c r="G95" s="18"/>
      <c r="H95" s="82">
        <f>AVERAGE(H89:H94)</f>
        <v>191.83333333333334</v>
      </c>
      <c r="I95" s="18"/>
      <c r="J95" s="18"/>
    </row>
    <row r="96" spans="1:10" x14ac:dyDescent="0.45">
      <c r="A96" s="127" t="s">
        <v>52</v>
      </c>
      <c r="B96" s="92">
        <f>_xlfn.STDEV.S(B89:B94,)</f>
        <v>148.11482032531384</v>
      </c>
      <c r="C96" s="124"/>
      <c r="D96" s="92" t="e">
        <f>_xlfn.STDEV.S(D89:D94,)</f>
        <v>#DIV/0!</v>
      </c>
      <c r="E96" s="124"/>
      <c r="F96" s="92">
        <f>_xlfn.STDEV.S(F89:F94,)</f>
        <v>140.68387391933868</v>
      </c>
      <c r="G96" s="124"/>
      <c r="H96" s="92">
        <f>_xlfn.STDEV.S(H89:H94,)</f>
        <v>129.72902160896402</v>
      </c>
      <c r="I96" s="18"/>
      <c r="J96" s="18"/>
    </row>
    <row r="97" spans="1:10" x14ac:dyDescent="0.45">
      <c r="A97" s="128"/>
      <c r="B97" s="19"/>
      <c r="C97" s="19"/>
      <c r="D97" s="19"/>
      <c r="E97" s="19"/>
      <c r="F97" s="19"/>
      <c r="G97" s="19"/>
      <c r="H97" s="19"/>
      <c r="I97" s="18"/>
      <c r="J97" s="18"/>
    </row>
    <row r="98" spans="1:10" x14ac:dyDescent="0.45">
      <c r="A98" s="128"/>
      <c r="B98" s="19"/>
      <c r="C98" s="19"/>
      <c r="D98" s="19"/>
      <c r="E98" s="19"/>
      <c r="F98" s="19"/>
      <c r="G98" s="19"/>
      <c r="H98" s="19"/>
      <c r="I98" s="18"/>
      <c r="J98" s="18"/>
    </row>
    <row r="99" spans="1:10" x14ac:dyDescent="0.45">
      <c r="A99" s="129" t="s">
        <v>68</v>
      </c>
      <c r="B99" s="18"/>
      <c r="C99" s="18"/>
      <c r="D99" s="18"/>
      <c r="E99" s="18"/>
      <c r="F99" s="18"/>
      <c r="G99" s="18"/>
      <c r="H99" s="18"/>
      <c r="I99" s="18"/>
      <c r="J99" s="18"/>
    </row>
    <row r="100" spans="1:10" x14ac:dyDescent="0.45">
      <c r="A100" s="130" t="s">
        <v>45</v>
      </c>
      <c r="B100" s="111">
        <v>131</v>
      </c>
      <c r="C100" s="18"/>
      <c r="D100" s="111"/>
      <c r="E100" s="18"/>
      <c r="F100" s="111">
        <v>130</v>
      </c>
      <c r="G100" s="18"/>
      <c r="H100" s="111">
        <v>125</v>
      </c>
      <c r="I100" s="18"/>
      <c r="J100" s="18"/>
    </row>
    <row r="101" spans="1:10" x14ac:dyDescent="0.45">
      <c r="A101" s="130" t="s">
        <v>46</v>
      </c>
      <c r="B101" s="111">
        <v>326</v>
      </c>
      <c r="C101" s="18"/>
      <c r="D101" s="111"/>
      <c r="E101" s="18"/>
      <c r="F101" s="111">
        <v>153</v>
      </c>
      <c r="G101" s="18"/>
      <c r="H101" s="111">
        <v>150</v>
      </c>
      <c r="I101" s="18"/>
      <c r="J101" s="18"/>
    </row>
    <row r="102" spans="1:10" x14ac:dyDescent="0.45">
      <c r="A102" s="130" t="s">
        <v>47</v>
      </c>
      <c r="B102" s="111">
        <v>208</v>
      </c>
      <c r="C102" s="18"/>
      <c r="D102" s="111"/>
      <c r="E102" s="18"/>
      <c r="F102" s="111">
        <v>170</v>
      </c>
      <c r="G102" s="18"/>
      <c r="H102" s="111">
        <v>106</v>
      </c>
      <c r="I102" s="18"/>
      <c r="J102" s="18"/>
    </row>
    <row r="103" spans="1:10" x14ac:dyDescent="0.45">
      <c r="A103" s="130" t="s">
        <v>48</v>
      </c>
      <c r="B103" s="111">
        <v>263</v>
      </c>
      <c r="C103" s="18"/>
      <c r="D103" s="111"/>
      <c r="E103" s="18"/>
      <c r="F103" s="111">
        <v>0</v>
      </c>
      <c r="G103" s="18"/>
      <c r="H103" s="111">
        <v>0</v>
      </c>
      <c r="I103" s="18"/>
      <c r="J103" s="18"/>
    </row>
    <row r="104" spans="1:10" x14ac:dyDescent="0.45">
      <c r="A104" s="130" t="s">
        <v>49</v>
      </c>
      <c r="B104" s="111">
        <v>397</v>
      </c>
      <c r="C104" s="18"/>
      <c r="D104" s="111"/>
      <c r="E104" s="18"/>
      <c r="F104" s="111">
        <v>380</v>
      </c>
      <c r="G104" s="18"/>
      <c r="H104" s="111">
        <v>358</v>
      </c>
      <c r="I104" s="18"/>
      <c r="J104" s="18"/>
    </row>
    <row r="105" spans="1:10" x14ac:dyDescent="0.45">
      <c r="A105" s="130" t="s">
        <v>50</v>
      </c>
      <c r="B105" s="111">
        <v>216</v>
      </c>
      <c r="C105" s="18"/>
      <c r="D105" s="111"/>
      <c r="E105" s="18"/>
      <c r="F105" s="111">
        <v>80</v>
      </c>
      <c r="G105" s="18"/>
      <c r="H105" s="111">
        <v>79</v>
      </c>
      <c r="I105" s="18"/>
      <c r="J105" s="18"/>
    </row>
    <row r="106" spans="1:10" x14ac:dyDescent="0.45">
      <c r="A106" s="131" t="s">
        <v>51</v>
      </c>
      <c r="B106" s="93">
        <f>AVERAGE(B100:B105)</f>
        <v>256.83333333333331</v>
      </c>
      <c r="C106" s="18"/>
      <c r="D106" s="93" t="e">
        <f>AVERAGE(D100:D105)</f>
        <v>#DIV/0!</v>
      </c>
      <c r="E106" s="18"/>
      <c r="F106" s="93">
        <f>AVERAGE(F100:F105)</f>
        <v>152.16666666666666</v>
      </c>
      <c r="G106" s="18"/>
      <c r="H106" s="93">
        <f>AVERAGE(H100:H105)</f>
        <v>136.33333333333334</v>
      </c>
      <c r="I106" s="18"/>
      <c r="J106" s="18"/>
    </row>
    <row r="107" spans="1:10" x14ac:dyDescent="0.45">
      <c r="A107" s="131" t="s">
        <v>52</v>
      </c>
      <c r="B107" s="94">
        <f>_xlfn.STDEV.S(B100:B105,)</f>
        <v>129.67578618928641</v>
      </c>
      <c r="C107" s="124"/>
      <c r="D107" s="94" t="e">
        <f>_xlfn.STDEV.S(D100:D105,)</f>
        <v>#DIV/0!</v>
      </c>
      <c r="E107" s="124"/>
      <c r="F107" s="94">
        <f>_xlfn.STDEV.S(F100:F105,)</f>
        <v>129.69689940120278</v>
      </c>
      <c r="G107" s="124"/>
      <c r="H107" s="94">
        <f>_xlfn.STDEV.S(H100:H105,)</f>
        <v>121.22764889720025</v>
      </c>
      <c r="I107" s="18"/>
      <c r="J107" s="18"/>
    </row>
    <row r="108" spans="1:10" x14ac:dyDescent="0.45">
      <c r="A108" s="128"/>
      <c r="B108" s="19"/>
      <c r="C108" s="19"/>
      <c r="D108" s="19"/>
      <c r="E108" s="19"/>
      <c r="F108" s="19"/>
      <c r="G108" s="19"/>
      <c r="H108" s="19"/>
      <c r="I108" s="18"/>
      <c r="J108" s="18"/>
    </row>
    <row r="109" spans="1:10" x14ac:dyDescent="0.45">
      <c r="A109" s="19"/>
      <c r="B109" s="19"/>
      <c r="C109" s="19"/>
      <c r="D109" s="19"/>
      <c r="E109" s="19"/>
      <c r="F109" s="19"/>
      <c r="G109" s="19"/>
      <c r="H109" s="19"/>
      <c r="I109" s="19"/>
      <c r="J109" s="18"/>
    </row>
    <row r="110" spans="1:10" x14ac:dyDescent="0.45">
      <c r="A110" s="101"/>
      <c r="B110" s="19"/>
      <c r="C110" s="19"/>
      <c r="D110" s="19"/>
      <c r="E110" s="19"/>
      <c r="F110" s="19"/>
      <c r="G110" s="19"/>
      <c r="H110" s="19"/>
      <c r="I110" s="19"/>
    </row>
    <row r="111" spans="1:10" x14ac:dyDescent="0.45">
      <c r="A111" s="19"/>
      <c r="B111" s="19"/>
      <c r="C111" s="19"/>
      <c r="D111" s="19"/>
      <c r="E111" s="19"/>
      <c r="F111" s="19"/>
      <c r="G111" s="19"/>
      <c r="H111" s="19"/>
      <c r="I111" s="19"/>
    </row>
    <row r="112" spans="1:10" x14ac:dyDescent="0.45">
      <c r="A112" s="19"/>
      <c r="B112" s="19"/>
      <c r="C112" s="19"/>
      <c r="D112" s="19"/>
      <c r="E112" s="19"/>
      <c r="F112" s="19"/>
      <c r="G112" s="19"/>
      <c r="H112" s="19"/>
      <c r="I112" s="19"/>
    </row>
    <row r="113" spans="1:9" x14ac:dyDescent="0.45">
      <c r="A113" s="19"/>
      <c r="B113" s="19"/>
      <c r="C113" s="19"/>
      <c r="D113" s="19"/>
      <c r="E113" s="19"/>
      <c r="F113" s="19"/>
      <c r="G113" s="19"/>
      <c r="H113" s="19"/>
      <c r="I113" s="19"/>
    </row>
    <row r="114" spans="1:9" x14ac:dyDescent="0.45">
      <c r="A114" s="19"/>
      <c r="B114" s="19"/>
      <c r="C114" s="19"/>
      <c r="D114" s="19"/>
      <c r="E114" s="19"/>
      <c r="F114" s="19"/>
      <c r="G114" s="19"/>
      <c r="H114" s="19"/>
      <c r="I114" s="19"/>
    </row>
    <row r="115" spans="1:9" x14ac:dyDescent="0.45">
      <c r="A115" s="19"/>
      <c r="B115" s="19"/>
      <c r="C115" s="19"/>
      <c r="D115" s="19"/>
      <c r="E115" s="19"/>
      <c r="F115" s="19"/>
      <c r="G115" s="19"/>
      <c r="H115" s="19"/>
      <c r="I115" s="19"/>
    </row>
    <row r="116" spans="1:9" x14ac:dyDescent="0.45">
      <c r="A116" s="19"/>
      <c r="B116" s="19"/>
      <c r="C116" s="19"/>
      <c r="D116" s="19"/>
      <c r="E116" s="19"/>
      <c r="F116" s="19"/>
      <c r="G116" s="19"/>
      <c r="H116" s="19"/>
      <c r="I116" s="19"/>
    </row>
    <row r="117" spans="1:9" x14ac:dyDescent="0.45">
      <c r="A117" s="101"/>
      <c r="B117" s="101"/>
      <c r="C117" s="19"/>
      <c r="D117" s="101"/>
      <c r="E117" s="19"/>
      <c r="F117" s="101"/>
      <c r="G117" s="19"/>
      <c r="H117" s="101"/>
      <c r="I117" s="19"/>
    </row>
    <row r="118" spans="1:9" x14ac:dyDescent="0.45">
      <c r="A118" s="101"/>
      <c r="B118" s="101"/>
      <c r="C118" s="74"/>
      <c r="D118" s="101"/>
      <c r="E118" s="74"/>
      <c r="F118" s="101"/>
      <c r="G118" s="74"/>
      <c r="H118" s="101"/>
      <c r="I118" s="19"/>
    </row>
    <row r="119" spans="1:9" x14ac:dyDescent="0.45">
      <c r="A119" s="19"/>
      <c r="B119" s="19"/>
      <c r="C119" s="19"/>
      <c r="D119" s="19"/>
      <c r="E119" s="19"/>
      <c r="F119" s="19"/>
      <c r="G119" s="19"/>
      <c r="H119" s="19"/>
      <c r="I119" s="19"/>
    </row>
    <row r="120" spans="1:9" x14ac:dyDescent="0.45">
      <c r="A120" s="19"/>
      <c r="B120" s="19"/>
      <c r="C120" s="19"/>
      <c r="D120" s="19"/>
      <c r="E120" s="19"/>
      <c r="F120" s="19"/>
      <c r="G120" s="19"/>
      <c r="H120" s="19"/>
      <c r="I120" s="19"/>
    </row>
    <row r="121" spans="1:9" x14ac:dyDescent="0.45">
      <c r="A121" s="101"/>
      <c r="B121" s="19"/>
      <c r="C121" s="19"/>
      <c r="D121" s="19"/>
      <c r="E121" s="19"/>
      <c r="F121" s="19"/>
      <c r="G121" s="19"/>
      <c r="H121" s="19"/>
      <c r="I121" s="19"/>
    </row>
    <row r="122" spans="1:9" x14ac:dyDescent="0.45">
      <c r="A122" s="19"/>
      <c r="B122" s="19"/>
      <c r="C122" s="19"/>
      <c r="D122" s="19"/>
      <c r="E122" s="19"/>
      <c r="F122" s="19"/>
      <c r="G122" s="19"/>
      <c r="H122" s="19"/>
      <c r="I122" s="19"/>
    </row>
    <row r="123" spans="1:9" x14ac:dyDescent="0.45">
      <c r="A123" s="19"/>
      <c r="B123" s="19"/>
      <c r="C123" s="19"/>
      <c r="D123" s="19"/>
      <c r="E123" s="19"/>
      <c r="F123" s="19"/>
      <c r="G123" s="19"/>
      <c r="H123" s="19"/>
      <c r="I123" s="19"/>
    </row>
    <row r="124" spans="1:9" x14ac:dyDescent="0.45">
      <c r="A124" s="19"/>
      <c r="B124" s="19"/>
      <c r="C124" s="19"/>
      <c r="D124" s="19"/>
      <c r="E124" s="19"/>
      <c r="F124" s="19"/>
      <c r="G124" s="19"/>
      <c r="H124" s="19"/>
      <c r="I124" s="19"/>
    </row>
    <row r="125" spans="1:9" x14ac:dyDescent="0.45">
      <c r="A125" s="19"/>
      <c r="B125" s="19"/>
      <c r="C125" s="19"/>
      <c r="D125" s="19"/>
      <c r="E125" s="19"/>
      <c r="F125" s="19"/>
      <c r="G125" s="19"/>
      <c r="H125" s="19"/>
      <c r="I125" s="19"/>
    </row>
    <row r="126" spans="1:9" x14ac:dyDescent="0.45">
      <c r="A126" s="19"/>
      <c r="B126" s="19"/>
      <c r="C126" s="19"/>
      <c r="D126" s="19"/>
      <c r="E126" s="19"/>
      <c r="F126" s="19"/>
      <c r="G126" s="19"/>
      <c r="H126" s="19"/>
      <c r="I126" s="19"/>
    </row>
    <row r="127" spans="1:9" x14ac:dyDescent="0.45">
      <c r="A127" s="19"/>
      <c r="B127" s="19"/>
      <c r="C127" s="19"/>
      <c r="D127" s="19"/>
      <c r="E127" s="19"/>
      <c r="F127" s="19"/>
      <c r="G127" s="19"/>
      <c r="H127" s="19"/>
      <c r="I127" s="19"/>
    </row>
    <row r="128" spans="1:9" x14ac:dyDescent="0.45">
      <c r="A128" s="101"/>
      <c r="B128" s="101"/>
      <c r="C128" s="19"/>
      <c r="D128" s="101"/>
      <c r="E128" s="19"/>
      <c r="F128" s="101"/>
      <c r="G128" s="19"/>
      <c r="H128" s="101"/>
      <c r="I128" s="19"/>
    </row>
    <row r="129" spans="1:9" x14ac:dyDescent="0.45">
      <c r="A129" s="101"/>
      <c r="B129" s="101"/>
      <c r="C129" s="74"/>
      <c r="D129" s="101"/>
      <c r="E129" s="74"/>
      <c r="F129" s="101"/>
      <c r="G129" s="74"/>
      <c r="H129" s="101"/>
      <c r="I129" s="19"/>
    </row>
    <row r="130" spans="1:9" x14ac:dyDescent="0.45">
      <c r="A130" s="19"/>
      <c r="B130" s="19"/>
      <c r="C130" s="19"/>
      <c r="D130" s="19"/>
      <c r="E130" s="19"/>
      <c r="F130" s="19"/>
      <c r="G130" s="19"/>
      <c r="H130" s="19"/>
      <c r="I130" s="19"/>
    </row>
    <row r="131" spans="1:9" x14ac:dyDescent="0.45">
      <c r="A131" s="19"/>
      <c r="B131" s="19"/>
      <c r="C131" s="19"/>
      <c r="D131" s="19"/>
      <c r="E131" s="19"/>
      <c r="F131" s="19"/>
      <c r="G131" s="19"/>
      <c r="H131" s="19"/>
      <c r="I131" s="19"/>
    </row>
    <row r="132" spans="1:9" x14ac:dyDescent="0.45">
      <c r="A132" s="101"/>
      <c r="B132" s="19"/>
      <c r="C132" s="19"/>
      <c r="D132" s="19"/>
      <c r="E132" s="19"/>
      <c r="F132" s="19"/>
      <c r="G132" s="19"/>
      <c r="H132" s="19"/>
      <c r="I132" s="19"/>
    </row>
    <row r="133" spans="1:9" x14ac:dyDescent="0.45">
      <c r="A133" s="19"/>
      <c r="B133" s="19"/>
      <c r="C133" s="19"/>
      <c r="D133" s="19"/>
      <c r="E133" s="19"/>
      <c r="F133" s="19"/>
      <c r="G133" s="19"/>
      <c r="H133" s="19"/>
      <c r="I133" s="19"/>
    </row>
    <row r="134" spans="1:9" x14ac:dyDescent="0.45">
      <c r="A134" s="19"/>
      <c r="B134" s="19"/>
      <c r="C134" s="19"/>
      <c r="D134" s="19"/>
      <c r="E134" s="19"/>
      <c r="F134" s="19"/>
      <c r="G134" s="19"/>
      <c r="H134" s="19"/>
      <c r="I134" s="19"/>
    </row>
    <row r="135" spans="1:9" x14ac:dyDescent="0.45">
      <c r="A135" s="19"/>
      <c r="B135" s="19"/>
      <c r="C135" s="19"/>
      <c r="D135" s="19"/>
      <c r="E135" s="19"/>
      <c r="F135" s="19"/>
      <c r="G135" s="19"/>
      <c r="H135" s="19"/>
      <c r="I135" s="19"/>
    </row>
    <row r="136" spans="1:9" x14ac:dyDescent="0.45">
      <c r="A136" s="19"/>
      <c r="B136" s="19"/>
      <c r="C136" s="19"/>
      <c r="D136" s="19"/>
      <c r="E136" s="19"/>
      <c r="F136" s="19"/>
      <c r="G136" s="19"/>
      <c r="H136" s="19"/>
      <c r="I136" s="19"/>
    </row>
    <row r="137" spans="1:9" x14ac:dyDescent="0.45">
      <c r="A137" s="19"/>
      <c r="B137" s="19"/>
      <c r="C137" s="19"/>
      <c r="D137" s="19"/>
      <c r="E137" s="19"/>
      <c r="F137" s="19"/>
      <c r="G137" s="19"/>
      <c r="H137" s="19"/>
      <c r="I137" s="19"/>
    </row>
    <row r="138" spans="1:9" x14ac:dyDescent="0.45">
      <c r="A138" s="19"/>
      <c r="B138" s="19"/>
      <c r="C138" s="19"/>
      <c r="D138" s="19"/>
      <c r="E138" s="19"/>
      <c r="F138" s="19"/>
      <c r="G138" s="19"/>
      <c r="H138" s="19"/>
      <c r="I138" s="19"/>
    </row>
    <row r="139" spans="1:9" x14ac:dyDescent="0.45">
      <c r="A139" s="101"/>
      <c r="B139" s="101"/>
      <c r="C139" s="19"/>
      <c r="D139" s="101"/>
      <c r="E139" s="19"/>
      <c r="F139" s="101"/>
      <c r="G139" s="19"/>
      <c r="H139" s="101"/>
      <c r="I139" s="19"/>
    </row>
    <row r="140" spans="1:9" x14ac:dyDescent="0.45">
      <c r="A140" s="101"/>
      <c r="B140" s="101"/>
      <c r="C140" s="74"/>
      <c r="D140" s="101"/>
      <c r="E140" s="74"/>
      <c r="F140" s="101"/>
      <c r="G140" s="74"/>
      <c r="H140" s="101"/>
      <c r="I140" s="19"/>
    </row>
    <row r="141" spans="1:9" x14ac:dyDescent="0.45">
      <c r="A141" s="19"/>
      <c r="B141" s="101"/>
      <c r="C141" s="19"/>
      <c r="D141" s="101"/>
      <c r="E141" s="19"/>
      <c r="F141" s="101"/>
      <c r="G141" s="19"/>
      <c r="H141" s="101"/>
      <c r="I141" s="19"/>
    </row>
    <row r="142" spans="1:9" x14ac:dyDescent="0.45">
      <c r="A142" s="19"/>
      <c r="B142" s="19"/>
      <c r="C142" s="19"/>
      <c r="D142" s="19"/>
      <c r="E142" s="19"/>
      <c r="F142" s="19"/>
      <c r="G142" s="19"/>
      <c r="H142" s="19"/>
      <c r="I142" s="19"/>
    </row>
    <row r="143" spans="1:9" x14ac:dyDescent="0.45">
      <c r="A143" s="19"/>
      <c r="B143" s="19"/>
      <c r="C143" s="19"/>
      <c r="D143" s="19"/>
      <c r="E143" s="19"/>
      <c r="F143" s="19"/>
      <c r="G143" s="19"/>
      <c r="H143" s="19"/>
      <c r="I143" s="19"/>
    </row>
    <row r="144" spans="1:9" x14ac:dyDescent="0.45">
      <c r="A144" s="19"/>
      <c r="B144" s="19"/>
      <c r="C144" s="19"/>
      <c r="D144" s="19"/>
      <c r="E144" s="19"/>
      <c r="F144" s="19"/>
      <c r="G144" s="19"/>
      <c r="H144" s="19"/>
      <c r="I144" s="19"/>
    </row>
    <row r="145" spans="1:9" x14ac:dyDescent="0.45">
      <c r="A145" s="19"/>
      <c r="B145" s="19"/>
      <c r="C145" s="19"/>
      <c r="D145" s="19"/>
      <c r="E145" s="19"/>
      <c r="F145" s="19"/>
      <c r="G145" s="19"/>
      <c r="H145" s="19"/>
      <c r="I145" s="19"/>
    </row>
    <row r="146" spans="1:9" x14ac:dyDescent="0.45">
      <c r="A146" s="19"/>
      <c r="B146" s="19"/>
      <c r="C146" s="19"/>
      <c r="D146" s="19"/>
      <c r="E146" s="19"/>
      <c r="F146" s="19"/>
      <c r="G146" s="19"/>
      <c r="H146" s="19"/>
      <c r="I146" s="19"/>
    </row>
    <row r="147" spans="1:9" x14ac:dyDescent="0.45">
      <c r="A147" s="19"/>
      <c r="B147" s="19"/>
      <c r="C147" s="19"/>
      <c r="D147" s="19"/>
      <c r="E147" s="19"/>
      <c r="F147" s="19"/>
      <c r="G147" s="19"/>
      <c r="H147" s="19"/>
      <c r="I147" s="19"/>
    </row>
    <row r="148" spans="1:9" x14ac:dyDescent="0.45">
      <c r="A148" s="19"/>
      <c r="B148" s="101"/>
      <c r="C148" s="19"/>
      <c r="D148" s="101"/>
      <c r="E148" s="19"/>
      <c r="F148" s="101"/>
      <c r="G148" s="19"/>
      <c r="H148" s="101"/>
      <c r="I148" s="19"/>
    </row>
    <row r="149" spans="1:9" x14ac:dyDescent="0.45">
      <c r="A149" s="19"/>
      <c r="B149" s="19"/>
      <c r="C149" s="19"/>
      <c r="D149" s="19"/>
      <c r="E149" s="19"/>
      <c r="F149" s="19"/>
      <c r="G149" s="19"/>
      <c r="H149" s="19"/>
      <c r="I149" s="19"/>
    </row>
    <row r="150" spans="1:9" x14ac:dyDescent="0.45">
      <c r="A150" s="19"/>
      <c r="B150" s="73"/>
      <c r="C150" s="74"/>
      <c r="D150" s="73"/>
      <c r="E150" s="74"/>
      <c r="F150" s="73"/>
      <c r="G150" s="74"/>
      <c r="H150" s="73"/>
    </row>
    <row r="151" spans="1:9" x14ac:dyDescent="0.45">
      <c r="A151" s="19"/>
      <c r="B151" s="73"/>
      <c r="C151" s="74"/>
      <c r="D151" s="73"/>
      <c r="E151" s="74"/>
      <c r="F151" s="73"/>
      <c r="G151" s="74"/>
      <c r="H151" s="73"/>
    </row>
    <row r="152" spans="1:9" x14ac:dyDescent="0.45">
      <c r="A152" s="19"/>
      <c r="B152" s="19"/>
      <c r="C152" s="19"/>
      <c r="D152" s="19"/>
      <c r="E152" s="19"/>
      <c r="F152" s="19"/>
      <c r="G152" s="19"/>
      <c r="H152" s="19"/>
    </row>
  </sheetData>
  <mergeCells count="1">
    <mergeCell ref="V10:Y10"/>
  </mergeCells>
  <pageMargins left="0" right="0" top="0" bottom="0" header="0" footer="0"/>
  <pageSetup paperSize="8" scale="52" fitToWidth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92F5E-90E0-4D0A-ADD6-3A182732E96D}">
  <sheetPr>
    <pageSetUpPr fitToPage="1"/>
  </sheetPr>
  <dimension ref="A1:Y152"/>
  <sheetViews>
    <sheetView zoomScale="70" zoomScaleNormal="70" workbookViewId="0">
      <selection activeCell="A3" sqref="A3"/>
    </sheetView>
  </sheetViews>
  <sheetFormatPr defaultColWidth="8.73046875" defaultRowHeight="14.25" x14ac:dyDescent="0.45"/>
  <cols>
    <col min="1" max="1" width="14" bestFit="1" customWidth="1"/>
    <col min="2" max="2" width="11.53125" bestFit="1" customWidth="1"/>
    <col min="3" max="3" width="14" bestFit="1" customWidth="1"/>
    <col min="4" max="4" width="10.73046875" bestFit="1" customWidth="1"/>
    <col min="5" max="5" width="14" bestFit="1" customWidth="1"/>
    <col min="6" max="6" width="10.796875" customWidth="1"/>
    <col min="7" max="7" width="14" bestFit="1" customWidth="1"/>
    <col min="8" max="8" width="11.46484375" customWidth="1"/>
    <col min="9" max="9" width="15.265625" customWidth="1"/>
    <col min="12" max="12" width="7.06640625" customWidth="1"/>
    <col min="14" max="14" width="14.73046875" bestFit="1" customWidth="1"/>
    <col min="15" max="15" width="8.73046875" bestFit="1" customWidth="1"/>
    <col min="16" max="16" width="14.73046875" bestFit="1" customWidth="1"/>
    <col min="17" max="17" width="11" bestFit="1" customWidth="1"/>
    <col min="18" max="18" width="14.73046875" bestFit="1" customWidth="1"/>
    <col min="19" max="19" width="11" bestFit="1" customWidth="1"/>
    <col min="20" max="20" width="14.73046875" bestFit="1" customWidth="1"/>
    <col min="21" max="21" width="11" bestFit="1" customWidth="1"/>
    <col min="22" max="22" width="19.9296875" bestFit="1" customWidth="1"/>
  </cols>
  <sheetData>
    <row r="1" spans="1:25" ht="23.25" x14ac:dyDescent="0.7">
      <c r="A1" s="113" t="s">
        <v>57</v>
      </c>
      <c r="B1" s="114"/>
      <c r="C1" s="114"/>
      <c r="D1" s="114"/>
      <c r="E1" s="114"/>
      <c r="F1" s="114"/>
      <c r="G1" s="114"/>
      <c r="H1" s="114"/>
      <c r="I1" s="114"/>
      <c r="J1" s="18"/>
    </row>
    <row r="2" spans="1:25" ht="23.25" x14ac:dyDescent="0.7">
      <c r="A2" s="115" t="s">
        <v>40</v>
      </c>
      <c r="B2" s="18"/>
      <c r="C2" s="116" t="s">
        <v>82</v>
      </c>
      <c r="D2" s="18"/>
      <c r="E2" s="18"/>
      <c r="F2" s="18"/>
      <c r="G2" s="18"/>
      <c r="H2" s="18"/>
      <c r="I2" s="18"/>
      <c r="J2" s="18"/>
    </row>
    <row r="3" spans="1:25" ht="23.25" x14ac:dyDescent="0.7">
      <c r="A3" s="117" t="s">
        <v>85</v>
      </c>
      <c r="B3" s="18"/>
      <c r="C3" s="18"/>
      <c r="D3" s="18"/>
      <c r="E3" s="18"/>
      <c r="F3" s="18"/>
      <c r="G3" s="18"/>
      <c r="H3" s="18"/>
      <c r="I3" s="18"/>
      <c r="J3" s="18"/>
    </row>
    <row r="4" spans="1:25" x14ac:dyDescent="0.45">
      <c r="A4" s="118"/>
      <c r="B4" s="18"/>
      <c r="C4" s="18"/>
      <c r="D4" s="18"/>
      <c r="E4" s="18"/>
      <c r="F4" s="18"/>
      <c r="G4" s="18"/>
      <c r="H4" s="18"/>
      <c r="I4" s="18"/>
      <c r="J4" s="18"/>
    </row>
    <row r="5" spans="1:25" x14ac:dyDescent="0.45">
      <c r="A5" s="118" t="s">
        <v>6</v>
      </c>
      <c r="B5" s="18"/>
      <c r="C5" s="102">
        <v>43630</v>
      </c>
      <c r="D5" s="18"/>
      <c r="E5" s="18"/>
      <c r="F5" s="18"/>
      <c r="G5" s="18"/>
      <c r="H5" s="18"/>
      <c r="I5" s="18"/>
      <c r="J5" s="18"/>
    </row>
    <row r="6" spans="1:25" x14ac:dyDescent="0.45">
      <c r="A6" s="118" t="s">
        <v>7</v>
      </c>
      <c r="B6" s="18"/>
      <c r="C6" s="110">
        <v>43659</v>
      </c>
      <c r="D6" s="18"/>
      <c r="E6" s="119">
        <f>C6-C5</f>
        <v>29</v>
      </c>
      <c r="F6" s="18" t="s">
        <v>8</v>
      </c>
      <c r="G6" s="18"/>
      <c r="H6" s="18"/>
      <c r="I6" s="18"/>
      <c r="J6" s="18"/>
      <c r="M6" s="44" t="s">
        <v>42</v>
      </c>
    </row>
    <row r="7" spans="1:25" x14ac:dyDescent="0.45">
      <c r="A7" s="118"/>
      <c r="B7" s="18"/>
      <c r="C7" s="120"/>
      <c r="D7" s="18"/>
      <c r="E7" s="18"/>
      <c r="F7" s="18"/>
      <c r="G7" s="18"/>
      <c r="H7" s="18"/>
      <c r="I7" s="18"/>
      <c r="J7" s="18"/>
    </row>
    <row r="8" spans="1:25" x14ac:dyDescent="0.45">
      <c r="A8" s="118"/>
      <c r="B8" s="18"/>
      <c r="C8" s="120"/>
      <c r="D8" s="18"/>
      <c r="E8" s="18"/>
      <c r="F8" s="18"/>
      <c r="G8" s="18"/>
      <c r="H8" s="18"/>
      <c r="I8" s="18"/>
      <c r="J8" s="18"/>
    </row>
    <row r="9" spans="1:25" x14ac:dyDescent="0.45">
      <c r="A9" s="118" t="s">
        <v>15</v>
      </c>
      <c r="B9" s="110">
        <f>C6</f>
        <v>43659</v>
      </c>
      <c r="C9" s="18"/>
      <c r="D9" s="110" t="s">
        <v>58</v>
      </c>
      <c r="E9" s="18"/>
      <c r="F9" s="110">
        <v>43762</v>
      </c>
      <c r="G9" s="18"/>
      <c r="H9" s="110">
        <v>43858</v>
      </c>
      <c r="I9" s="18"/>
      <c r="J9" s="18"/>
      <c r="L9" s="41"/>
      <c r="M9" s="45">
        <f>+B10</f>
        <v>0</v>
      </c>
      <c r="N9" s="46" t="s">
        <v>16</v>
      </c>
      <c r="O9" s="45" t="e">
        <f>+D10</f>
        <v>#VALUE!</v>
      </c>
      <c r="P9" s="46" t="s">
        <v>16</v>
      </c>
      <c r="Q9" s="45">
        <f>+F10</f>
        <v>103</v>
      </c>
      <c r="R9" s="46" t="s">
        <v>16</v>
      </c>
      <c r="S9" s="45">
        <f>+H10</f>
        <v>199</v>
      </c>
      <c r="T9" s="46" t="s">
        <v>16</v>
      </c>
      <c r="U9" s="41"/>
      <c r="V9" s="41"/>
      <c r="W9" s="41"/>
      <c r="X9" s="41"/>
      <c r="Y9" s="41"/>
    </row>
    <row r="10" spans="1:25" x14ac:dyDescent="0.45">
      <c r="A10" s="118"/>
      <c r="B10" s="19">
        <f>B9-C6</f>
        <v>0</v>
      </c>
      <c r="C10" s="18" t="s">
        <v>16</v>
      </c>
      <c r="D10" s="18" t="e">
        <f>D9-C6</f>
        <v>#VALUE!</v>
      </c>
      <c r="E10" s="18" t="s">
        <v>16</v>
      </c>
      <c r="F10" s="18">
        <f>F9-C6</f>
        <v>103</v>
      </c>
      <c r="G10" s="18" t="s">
        <v>16</v>
      </c>
      <c r="H10" s="18">
        <f>H9-C6</f>
        <v>199</v>
      </c>
      <c r="I10" s="18" t="s">
        <v>16</v>
      </c>
      <c r="J10" s="18"/>
      <c r="L10" s="41"/>
      <c r="M10" s="47"/>
      <c r="N10" s="48"/>
      <c r="O10" s="47"/>
      <c r="P10" s="48"/>
      <c r="Q10" s="47"/>
      <c r="R10" s="48"/>
      <c r="S10" s="47"/>
      <c r="T10" s="48"/>
      <c r="U10" s="41"/>
      <c r="V10" s="184" t="s">
        <v>59</v>
      </c>
      <c r="W10" s="185"/>
      <c r="X10" s="185"/>
      <c r="Y10" s="186"/>
    </row>
    <row r="11" spans="1:25" x14ac:dyDescent="0.45">
      <c r="A11" s="121" t="s">
        <v>69</v>
      </c>
      <c r="B11" s="18"/>
      <c r="C11" s="18"/>
      <c r="D11" s="18"/>
      <c r="E11" s="18"/>
      <c r="F11" s="18"/>
      <c r="G11" s="18"/>
      <c r="H11" s="18"/>
      <c r="I11" s="18"/>
      <c r="J11" s="18"/>
      <c r="L11" s="41"/>
      <c r="M11" s="47" t="s">
        <v>43</v>
      </c>
      <c r="N11" s="48" t="s">
        <v>44</v>
      </c>
      <c r="O11" s="47" t="s">
        <v>43</v>
      </c>
      <c r="P11" s="48" t="s">
        <v>44</v>
      </c>
      <c r="Q11" s="47" t="s">
        <v>43</v>
      </c>
      <c r="R11" s="48" t="s">
        <v>44</v>
      </c>
      <c r="S11" s="47" t="s">
        <v>43</v>
      </c>
      <c r="T11" s="48" t="s">
        <v>44</v>
      </c>
      <c r="U11" s="41"/>
      <c r="V11" s="49" t="str">
        <f>P9</f>
        <v>days after crack</v>
      </c>
      <c r="W11" s="49" t="e">
        <f>O9</f>
        <v>#VALUE!</v>
      </c>
      <c r="X11" s="49">
        <f>Q9</f>
        <v>103</v>
      </c>
      <c r="Y11" s="43">
        <f>S9</f>
        <v>199</v>
      </c>
    </row>
    <row r="12" spans="1:25" x14ac:dyDescent="0.45">
      <c r="A12" s="122" t="s">
        <v>45</v>
      </c>
      <c r="B12" s="111">
        <v>286</v>
      </c>
      <c r="C12" s="18"/>
      <c r="D12" s="111"/>
      <c r="E12" s="18"/>
      <c r="F12" s="111">
        <v>265</v>
      </c>
      <c r="G12" s="18"/>
      <c r="H12" s="111">
        <v>270</v>
      </c>
      <c r="I12" s="18"/>
      <c r="J12" s="18"/>
      <c r="L12" s="50" t="str">
        <f>+A11</f>
        <v>ADDS - 1</v>
      </c>
      <c r="M12" s="51">
        <f>+B18</f>
        <v>236.83333333333334</v>
      </c>
      <c r="N12" s="52">
        <f>+B19</f>
        <v>96.550504918410454</v>
      </c>
      <c r="O12" s="51" t="e">
        <f>+D18</f>
        <v>#DIV/0!</v>
      </c>
      <c r="P12" s="52" t="e">
        <f>+D19</f>
        <v>#DIV/0!</v>
      </c>
      <c r="Q12" s="51">
        <f>+F18</f>
        <v>152.83333333333334</v>
      </c>
      <c r="R12" s="52">
        <f>+F19</f>
        <v>105.65036677645753</v>
      </c>
      <c r="S12" s="51">
        <f>+H18</f>
        <v>160.33333333333334</v>
      </c>
      <c r="T12" s="52">
        <f>+H19</f>
        <v>107.4769078187762</v>
      </c>
      <c r="U12" s="41"/>
      <c r="V12" s="50">
        <v>1</v>
      </c>
      <c r="W12" s="51" t="e">
        <f>1-O12/$M12</f>
        <v>#DIV/0!</v>
      </c>
      <c r="X12" s="155">
        <f>1-Q12/$M12</f>
        <v>0.35467980295566504</v>
      </c>
      <c r="Y12" s="156">
        <f>1-S12/$M12</f>
        <v>0.32301196340605209</v>
      </c>
    </row>
    <row r="13" spans="1:25" x14ac:dyDescent="0.45">
      <c r="A13" s="122" t="s">
        <v>46</v>
      </c>
      <c r="B13" s="111">
        <v>261</v>
      </c>
      <c r="C13" s="18"/>
      <c r="D13" s="111"/>
      <c r="E13" s="18"/>
      <c r="F13" s="111">
        <v>238</v>
      </c>
      <c r="G13" s="18"/>
      <c r="H13" s="111">
        <v>250</v>
      </c>
      <c r="I13" s="18"/>
      <c r="J13" s="18"/>
      <c r="L13" s="54" t="str">
        <f>A22</f>
        <v>ADDS - 2</v>
      </c>
      <c r="M13" s="55">
        <f>B29</f>
        <v>208.33333333333334</v>
      </c>
      <c r="N13" s="56">
        <f>B30</f>
        <v>105.85502214956887</v>
      </c>
      <c r="O13" s="55" t="e">
        <f>D29</f>
        <v>#DIV/0!</v>
      </c>
      <c r="P13" s="56" t="e">
        <f>D30</f>
        <v>#DIV/0!</v>
      </c>
      <c r="Q13" s="55">
        <f>F29</f>
        <v>109.66666666666667</v>
      </c>
      <c r="R13" s="56">
        <f>F30</f>
        <v>80.47359815492284</v>
      </c>
      <c r="S13" s="55">
        <f>H29</f>
        <v>116.66666666666667</v>
      </c>
      <c r="T13" s="56">
        <f>H30</f>
        <v>96.958754117408091</v>
      </c>
      <c r="U13" s="41"/>
      <c r="V13" s="54">
        <v>2</v>
      </c>
      <c r="W13" s="55" t="e">
        <f t="shared" ref="W13:W20" si="0">1-O13/$M13</f>
        <v>#DIV/0!</v>
      </c>
      <c r="X13" s="157">
        <f t="shared" ref="X13:X20" si="1">1-Q13/$M13</f>
        <v>0.47360000000000002</v>
      </c>
      <c r="Y13" s="158">
        <f t="shared" ref="Y13:Y20" si="2">1-S13/$M13</f>
        <v>0.44000000000000006</v>
      </c>
    </row>
    <row r="14" spans="1:25" x14ac:dyDescent="0.45">
      <c r="A14" s="122" t="s">
        <v>47</v>
      </c>
      <c r="B14" s="111">
        <v>256</v>
      </c>
      <c r="C14" s="18"/>
      <c r="D14" s="111"/>
      <c r="E14" s="18"/>
      <c r="F14" s="111">
        <v>166</v>
      </c>
      <c r="G14" s="18"/>
      <c r="H14" s="111">
        <v>173</v>
      </c>
      <c r="I14" s="18"/>
      <c r="J14" s="18"/>
      <c r="L14" s="57" t="str">
        <f>A33</f>
        <v>ADDS - 3</v>
      </c>
      <c r="M14" s="58">
        <f>B40</f>
        <v>169.5</v>
      </c>
      <c r="N14" s="59">
        <f>B41</f>
        <v>71.669878111877864</v>
      </c>
      <c r="O14" s="58" t="e">
        <f>D40</f>
        <v>#DIV/0!</v>
      </c>
      <c r="P14" s="59" t="e">
        <f>D41</f>
        <v>#DIV/0!</v>
      </c>
      <c r="Q14" s="58">
        <f>F40</f>
        <v>115.66666666666667</v>
      </c>
      <c r="R14" s="59">
        <f>F41</f>
        <v>77.718355985847111</v>
      </c>
      <c r="S14" s="58">
        <f>H40</f>
        <v>116.83333333333333</v>
      </c>
      <c r="T14" s="59">
        <f>H41</f>
        <v>78.01587140112062</v>
      </c>
      <c r="U14" s="41"/>
      <c r="V14" s="57">
        <v>3</v>
      </c>
      <c r="W14" s="58" t="e">
        <f t="shared" si="0"/>
        <v>#DIV/0!</v>
      </c>
      <c r="X14" s="159">
        <f t="shared" si="1"/>
        <v>0.31760078662733526</v>
      </c>
      <c r="Y14" s="160">
        <f t="shared" si="2"/>
        <v>0.31071779744346117</v>
      </c>
    </row>
    <row r="15" spans="1:25" x14ac:dyDescent="0.45">
      <c r="A15" s="122" t="s">
        <v>48</v>
      </c>
      <c r="B15" s="111">
        <v>238</v>
      </c>
      <c r="C15" s="18"/>
      <c r="D15" s="111"/>
      <c r="E15" s="18"/>
      <c r="F15" s="111">
        <v>93</v>
      </c>
      <c r="G15" s="18"/>
      <c r="H15" s="111">
        <v>133</v>
      </c>
      <c r="I15" s="18"/>
      <c r="J15" s="18"/>
      <c r="L15" s="60" t="str">
        <f>A44</f>
        <v>ADDS - 4</v>
      </c>
      <c r="M15" s="61">
        <f>B51</f>
        <v>226.5</v>
      </c>
      <c r="N15" s="62">
        <f>B52</f>
        <v>87.182621684654137</v>
      </c>
      <c r="O15" s="61" t="e">
        <f>D51</f>
        <v>#DIV/0!</v>
      </c>
      <c r="P15" s="62" t="e">
        <f>D52</f>
        <v>#DIV/0!</v>
      </c>
      <c r="Q15" s="61">
        <f>F51</f>
        <v>144</v>
      </c>
      <c r="R15" s="62">
        <f>F52</f>
        <v>67.967779481303111</v>
      </c>
      <c r="S15" s="61">
        <f>H51</f>
        <v>140</v>
      </c>
      <c r="T15" s="62">
        <f>H52</f>
        <v>66.460514593253038</v>
      </c>
      <c r="U15" s="41"/>
      <c r="V15" s="60">
        <v>4</v>
      </c>
      <c r="W15" s="61" t="e">
        <f t="shared" si="0"/>
        <v>#DIV/0!</v>
      </c>
      <c r="X15" s="161">
        <f t="shared" si="1"/>
        <v>0.36423841059602646</v>
      </c>
      <c r="Y15" s="162">
        <f t="shared" si="2"/>
        <v>0.38189845474613682</v>
      </c>
    </row>
    <row r="16" spans="1:25" x14ac:dyDescent="0.45">
      <c r="A16" s="122" t="s">
        <v>49</v>
      </c>
      <c r="B16" s="111">
        <v>197</v>
      </c>
      <c r="C16" s="18"/>
      <c r="D16" s="111"/>
      <c r="E16" s="18"/>
      <c r="F16" s="111">
        <v>0</v>
      </c>
      <c r="G16" s="18"/>
      <c r="H16" s="111">
        <v>0</v>
      </c>
      <c r="I16" s="18"/>
      <c r="J16" s="18"/>
      <c r="L16" s="63" t="str">
        <f>A55</f>
        <v>ADDS - 5</v>
      </c>
      <c r="M16" s="64">
        <f>B62</f>
        <v>227.33333333333334</v>
      </c>
      <c r="N16" s="65">
        <f>B63</f>
        <v>116.79530323237687</v>
      </c>
      <c r="O16" s="64" t="e">
        <f>D62</f>
        <v>#DIV/0!</v>
      </c>
      <c r="P16" s="65" t="e">
        <f>D63</f>
        <v>#DIV/0!</v>
      </c>
      <c r="Q16" s="64">
        <f>F62</f>
        <v>96</v>
      </c>
      <c r="R16" s="65">
        <f>F63</f>
        <v>142.23186971246903</v>
      </c>
      <c r="S16" s="64">
        <f>H62</f>
        <v>96</v>
      </c>
      <c r="T16" s="65">
        <f>H63</f>
        <v>142.23186971246903</v>
      </c>
      <c r="U16" s="41"/>
      <c r="V16" s="63">
        <v>5</v>
      </c>
      <c r="W16" s="64" t="e">
        <f t="shared" si="0"/>
        <v>#DIV/0!</v>
      </c>
      <c r="X16" s="163">
        <f t="shared" si="1"/>
        <v>0.57771260997067453</v>
      </c>
      <c r="Y16" s="164">
        <f t="shared" si="2"/>
        <v>0.57771260997067453</v>
      </c>
    </row>
    <row r="17" spans="1:25" x14ac:dyDescent="0.45">
      <c r="A17" s="122" t="s">
        <v>50</v>
      </c>
      <c r="B17" s="111">
        <v>183</v>
      </c>
      <c r="C17" s="18"/>
      <c r="D17" s="111"/>
      <c r="E17" s="18"/>
      <c r="F17" s="111">
        <v>155</v>
      </c>
      <c r="G17" s="18"/>
      <c r="H17" s="111">
        <v>136</v>
      </c>
      <c r="I17" s="18"/>
      <c r="J17" s="18"/>
      <c r="L17" s="66" t="str">
        <f>A66</f>
        <v>ADDS - 6</v>
      </c>
      <c r="M17" s="67">
        <f>B73</f>
        <v>191.66666666666666</v>
      </c>
      <c r="N17" s="68">
        <f>B74</f>
        <v>89.365754600059731</v>
      </c>
      <c r="O17" s="67" t="e">
        <f>D73</f>
        <v>#DIV/0!</v>
      </c>
      <c r="P17" s="68" t="e">
        <f>D74</f>
        <v>#DIV/0!</v>
      </c>
      <c r="Q17" s="67">
        <f>F73</f>
        <v>113.33333333333333</v>
      </c>
      <c r="R17" s="68">
        <f>F74</f>
        <v>85.475978246188319</v>
      </c>
      <c r="S17" s="67">
        <f>H73</f>
        <v>109.5</v>
      </c>
      <c r="T17" s="68">
        <f>H74</f>
        <v>85.507170403868415</v>
      </c>
      <c r="U17" s="41"/>
      <c r="V17" s="66">
        <v>6</v>
      </c>
      <c r="W17" s="67" t="e">
        <f t="shared" si="0"/>
        <v>#DIV/0!</v>
      </c>
      <c r="X17" s="165">
        <f t="shared" si="1"/>
        <v>0.40869565217391302</v>
      </c>
      <c r="Y17" s="166">
        <f t="shared" si="2"/>
        <v>0.42869565217391303</v>
      </c>
    </row>
    <row r="18" spans="1:25" x14ac:dyDescent="0.45">
      <c r="A18" s="123" t="s">
        <v>51</v>
      </c>
      <c r="B18" s="69">
        <f>AVERAGE(B12:B17)</f>
        <v>236.83333333333334</v>
      </c>
      <c r="C18" s="18"/>
      <c r="D18" s="69" t="e">
        <f>AVERAGE(D12:D17)</f>
        <v>#DIV/0!</v>
      </c>
      <c r="E18" s="18"/>
      <c r="F18" s="69">
        <f>AVERAGE(F12:F17)</f>
        <v>152.83333333333334</v>
      </c>
      <c r="G18" s="18"/>
      <c r="H18" s="69">
        <f>AVERAGE(H12:H17)</f>
        <v>160.33333333333334</v>
      </c>
      <c r="I18" s="18"/>
      <c r="J18" s="18"/>
      <c r="L18" s="70" t="str">
        <f>A77</f>
        <v>ADDS - 7</v>
      </c>
      <c r="M18" s="53">
        <f>B84</f>
        <v>238.83333333333334</v>
      </c>
      <c r="N18" s="71">
        <f>B85</f>
        <v>133.1098722681308</v>
      </c>
      <c r="O18" s="53" t="e">
        <f>D84</f>
        <v>#DIV/0!</v>
      </c>
      <c r="P18" s="71" t="e">
        <f>D85</f>
        <v>#DIV/0!</v>
      </c>
      <c r="Q18" s="53">
        <f>F84</f>
        <v>146</v>
      </c>
      <c r="R18" s="71">
        <f>F85</f>
        <v>165.59833792586664</v>
      </c>
      <c r="S18" s="53">
        <f>H84</f>
        <v>138.83333333333334</v>
      </c>
      <c r="T18" s="71">
        <f>H85</f>
        <v>159.04821072031376</v>
      </c>
      <c r="U18" s="41"/>
      <c r="V18" s="70">
        <v>7</v>
      </c>
      <c r="W18" s="53" t="e">
        <f t="shared" si="0"/>
        <v>#DIV/0!</v>
      </c>
      <c r="X18" s="155">
        <f t="shared" si="1"/>
        <v>0.38869504535938593</v>
      </c>
      <c r="Y18" s="156">
        <f t="shared" si="2"/>
        <v>0.41870202372644805</v>
      </c>
    </row>
    <row r="19" spans="1:25" x14ac:dyDescent="0.45">
      <c r="A19" s="123" t="s">
        <v>52</v>
      </c>
      <c r="B19" s="72">
        <f>_xlfn.STDEV.S(B12:B17,)</f>
        <v>96.550504918410454</v>
      </c>
      <c r="C19" s="124"/>
      <c r="D19" s="72" t="e">
        <f>_xlfn.STDEV.S(D12:D17,)</f>
        <v>#DIV/0!</v>
      </c>
      <c r="E19" s="124"/>
      <c r="F19" s="72">
        <f>_xlfn.STDEV.S(F12:F17,)</f>
        <v>105.65036677645753</v>
      </c>
      <c r="G19" s="124"/>
      <c r="H19" s="72">
        <f>_xlfn.STDEV.S(H12:H17,)</f>
        <v>107.4769078187762</v>
      </c>
      <c r="I19" s="18"/>
      <c r="J19" s="18"/>
      <c r="L19" s="54" t="str">
        <f>A88</f>
        <v>ADDS - 8</v>
      </c>
      <c r="M19" s="55">
        <f>B95</f>
        <v>228.33333333333334</v>
      </c>
      <c r="N19" s="56">
        <f>B96</f>
        <v>98.077714569814972</v>
      </c>
      <c r="O19" s="55" t="e">
        <f>D95</f>
        <v>#DIV/0!</v>
      </c>
      <c r="P19" s="56" t="e">
        <f>D96</f>
        <v>#DIV/0!</v>
      </c>
      <c r="Q19" s="55">
        <f>F95</f>
        <v>150.16666666666666</v>
      </c>
      <c r="R19" s="56">
        <f>F96</f>
        <v>98.987733727828257</v>
      </c>
      <c r="S19" s="55">
        <f>H95</f>
        <v>132.33333333333334</v>
      </c>
      <c r="T19" s="56">
        <f>H96</f>
        <v>93.108999104735929</v>
      </c>
      <c r="U19" s="41"/>
      <c r="V19" s="54">
        <v>8</v>
      </c>
      <c r="W19" s="55" t="e">
        <f t="shared" si="0"/>
        <v>#DIV/0!</v>
      </c>
      <c r="X19" s="157">
        <f t="shared" si="1"/>
        <v>0.34233576642335772</v>
      </c>
      <c r="Y19" s="158">
        <f t="shared" si="2"/>
        <v>0.42043795620437951</v>
      </c>
    </row>
    <row r="20" spans="1:25" x14ac:dyDescent="0.45">
      <c r="A20" s="118"/>
      <c r="B20" s="73"/>
      <c r="C20" s="74"/>
      <c r="D20" s="73"/>
      <c r="E20" s="74"/>
      <c r="F20" s="73"/>
      <c r="G20" s="74"/>
      <c r="H20" s="73"/>
      <c r="I20" s="18"/>
      <c r="J20" s="18"/>
      <c r="K20" s="75"/>
      <c r="L20" s="76" t="str">
        <f>A99</f>
        <v>ADDS - 9</v>
      </c>
      <c r="M20" s="77">
        <f>B106</f>
        <v>223</v>
      </c>
      <c r="N20" s="78">
        <f>B107</f>
        <v>132.16584098703237</v>
      </c>
      <c r="O20" s="77" t="e">
        <f>D106</f>
        <v>#DIV/0!</v>
      </c>
      <c r="P20" s="78" t="e">
        <f>D107</f>
        <v>#DIV/0!</v>
      </c>
      <c r="Q20" s="77">
        <f>F106</f>
        <v>183.5</v>
      </c>
      <c r="R20" s="78">
        <f>F107</f>
        <v>125.11689772064402</v>
      </c>
      <c r="S20" s="77">
        <f>H106</f>
        <v>175</v>
      </c>
      <c r="T20" s="78">
        <f>H107</f>
        <v>119.93748371547571</v>
      </c>
      <c r="U20" s="41"/>
      <c r="V20" s="76">
        <v>9</v>
      </c>
      <c r="W20" s="77" t="e">
        <f t="shared" si="0"/>
        <v>#DIV/0!</v>
      </c>
      <c r="X20" s="167">
        <f t="shared" si="1"/>
        <v>0.17713004484304928</v>
      </c>
      <c r="Y20" s="168">
        <f t="shared" si="2"/>
        <v>0.2152466367713004</v>
      </c>
    </row>
    <row r="21" spans="1:25" x14ac:dyDescent="0.45">
      <c r="A21" s="118"/>
      <c r="B21" s="18"/>
      <c r="C21" s="18"/>
      <c r="D21" s="18"/>
      <c r="E21" s="18"/>
      <c r="F21" s="18"/>
      <c r="G21" s="18"/>
      <c r="H21" s="18"/>
      <c r="I21" s="18"/>
      <c r="J21" s="18"/>
      <c r="L21" s="79"/>
      <c r="M21" s="80"/>
      <c r="N21" s="80"/>
      <c r="O21" s="81"/>
      <c r="P21" s="80"/>
      <c r="Q21" s="81"/>
      <c r="R21" s="80"/>
      <c r="S21" s="81"/>
      <c r="T21" s="80"/>
      <c r="U21" s="41"/>
      <c r="V21" s="79"/>
      <c r="W21" s="81"/>
      <c r="X21" s="177"/>
      <c r="Y21" s="177"/>
    </row>
    <row r="22" spans="1:25" x14ac:dyDescent="0.45">
      <c r="A22" s="125" t="s">
        <v>70</v>
      </c>
      <c r="B22" s="18"/>
      <c r="C22" s="18"/>
      <c r="D22" s="18"/>
      <c r="E22" s="18"/>
      <c r="F22" s="18"/>
      <c r="G22" s="18"/>
      <c r="H22" s="18"/>
      <c r="I22" s="18"/>
      <c r="J22" s="18"/>
      <c r="L22" s="83" t="s">
        <v>53</v>
      </c>
      <c r="M22" s="84">
        <f>AVERAGE(M12:M20)</f>
        <v>216.7037037037037</v>
      </c>
      <c r="N22" s="85"/>
      <c r="O22" s="84" t="e">
        <f>AVERAGE(O12:O20)</f>
        <v>#DIV/0!</v>
      </c>
      <c r="P22" s="85"/>
      <c r="Q22" s="84">
        <f>AVERAGE(Q12:Q20)</f>
        <v>134.57407407407408</v>
      </c>
      <c r="R22" s="85"/>
      <c r="S22" s="84">
        <f>AVERAGE(S12:S20)</f>
        <v>131.72222222222223</v>
      </c>
      <c r="T22" s="86"/>
      <c r="U22" s="41"/>
      <c r="V22" s="83" t="s">
        <v>53</v>
      </c>
      <c r="W22" s="84" t="e">
        <f>AVERAGE(W12:W20)</f>
        <v>#DIV/0!</v>
      </c>
      <c r="X22" s="169">
        <f>AVERAGE(X12:X20)</f>
        <v>0.37829867988326743</v>
      </c>
      <c r="Y22" s="170">
        <f>AVERAGE(Y12:Y20)</f>
        <v>0.39071367716026284</v>
      </c>
    </row>
    <row r="23" spans="1:25" x14ac:dyDescent="0.45">
      <c r="A23" s="126" t="s">
        <v>45</v>
      </c>
      <c r="B23" s="111">
        <v>103</v>
      </c>
      <c r="C23" s="18"/>
      <c r="D23" s="111"/>
      <c r="E23" s="18"/>
      <c r="F23" s="111">
        <v>60</v>
      </c>
      <c r="G23" s="18"/>
      <c r="H23" s="111">
        <v>60</v>
      </c>
      <c r="I23" s="18"/>
      <c r="J23" s="18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178"/>
      <c r="Y23" s="178"/>
    </row>
    <row r="24" spans="1:25" x14ac:dyDescent="0.45">
      <c r="A24" s="126" t="s">
        <v>46</v>
      </c>
      <c r="B24" s="111">
        <v>196</v>
      </c>
      <c r="C24" s="18"/>
      <c r="D24" s="111"/>
      <c r="E24" s="18"/>
      <c r="F24" s="111">
        <v>0</v>
      </c>
      <c r="G24" s="18"/>
      <c r="H24" s="111">
        <v>0</v>
      </c>
      <c r="I24" s="18"/>
      <c r="J24" s="18"/>
      <c r="L24" s="45" t="s">
        <v>54</v>
      </c>
      <c r="M24" s="87">
        <f>MIN(M12:M20)</f>
        <v>169.5</v>
      </c>
      <c r="N24" s="87"/>
      <c r="O24" s="87" t="e">
        <f>MIN(O12:O20)</f>
        <v>#DIV/0!</v>
      </c>
      <c r="P24" s="87"/>
      <c r="Q24" s="87">
        <f>MIN(Q12:Q20)</f>
        <v>96</v>
      </c>
      <c r="R24" s="87"/>
      <c r="S24" s="87">
        <f>MIN(S12:S20)</f>
        <v>96</v>
      </c>
      <c r="T24" s="46"/>
      <c r="U24" s="41"/>
      <c r="V24" s="45" t="s">
        <v>54</v>
      </c>
      <c r="W24" s="87" t="e">
        <f>MIN(W12:W20)</f>
        <v>#DIV/0!</v>
      </c>
      <c r="X24" s="171">
        <f>MIN(X12:X20)</f>
        <v>0.17713004484304928</v>
      </c>
      <c r="Y24" s="172">
        <f>MIN(Y12:Y20)</f>
        <v>0.2152466367713004</v>
      </c>
    </row>
    <row r="25" spans="1:25" x14ac:dyDescent="0.45">
      <c r="A25" s="126" t="s">
        <v>47</v>
      </c>
      <c r="B25" s="111">
        <v>240</v>
      </c>
      <c r="C25" s="18"/>
      <c r="D25" s="111"/>
      <c r="E25" s="18"/>
      <c r="F25" s="111">
        <v>130</v>
      </c>
      <c r="G25" s="18"/>
      <c r="H25" s="111">
        <v>114</v>
      </c>
      <c r="I25" s="18"/>
      <c r="J25" s="18"/>
      <c r="L25" s="47" t="s">
        <v>55</v>
      </c>
      <c r="M25" s="88">
        <f>MAX(M12:M20)</f>
        <v>238.83333333333334</v>
      </c>
      <c r="N25" s="88"/>
      <c r="O25" s="88" t="e">
        <f>MAX(O12:O20)</f>
        <v>#DIV/0!</v>
      </c>
      <c r="P25" s="88"/>
      <c r="Q25" s="88">
        <f>MAX(Q12:Q20)</f>
        <v>183.5</v>
      </c>
      <c r="R25" s="88"/>
      <c r="S25" s="88">
        <f>MAX(S12:S20)</f>
        <v>175</v>
      </c>
      <c r="T25" s="48"/>
      <c r="U25" s="41"/>
      <c r="V25" s="47" t="s">
        <v>55</v>
      </c>
      <c r="W25" s="88" t="e">
        <f>MAX(W12:W20)</f>
        <v>#DIV/0!</v>
      </c>
      <c r="X25" s="173">
        <f>MAX(X12:X20)</f>
        <v>0.57771260997067453</v>
      </c>
      <c r="Y25" s="174">
        <f>MAX(Y12:Y20)</f>
        <v>0.57771260997067453</v>
      </c>
    </row>
    <row r="26" spans="1:25" x14ac:dyDescent="0.45">
      <c r="A26" s="126" t="s">
        <v>48</v>
      </c>
      <c r="B26" s="111">
        <v>150</v>
      </c>
      <c r="C26" s="18"/>
      <c r="D26" s="111"/>
      <c r="E26" s="18"/>
      <c r="F26" s="111">
        <v>96</v>
      </c>
      <c r="G26" s="18"/>
      <c r="H26" s="111">
        <v>99</v>
      </c>
      <c r="I26" s="18"/>
      <c r="J26" s="18"/>
      <c r="L26" s="89" t="s">
        <v>56</v>
      </c>
      <c r="M26" s="90">
        <f>M25-M24</f>
        <v>69.333333333333343</v>
      </c>
      <c r="N26" s="90"/>
      <c r="O26" s="90" t="e">
        <f>O25-O24</f>
        <v>#DIV/0!</v>
      </c>
      <c r="P26" s="90"/>
      <c r="Q26" s="90">
        <f>Q25-Q24</f>
        <v>87.5</v>
      </c>
      <c r="R26" s="90"/>
      <c r="S26" s="90">
        <f>S25-S24</f>
        <v>79</v>
      </c>
      <c r="T26" s="91"/>
      <c r="U26" s="41"/>
      <c r="V26" s="89" t="s">
        <v>56</v>
      </c>
      <c r="W26" s="90" t="e">
        <f>W25-W24</f>
        <v>#DIV/0!</v>
      </c>
      <c r="X26" s="175">
        <f>X25-X24</f>
        <v>0.40058256512762525</v>
      </c>
      <c r="Y26" s="176">
        <f>Y25-Y24</f>
        <v>0.36246597319937413</v>
      </c>
    </row>
    <row r="27" spans="1:25" x14ac:dyDescent="0.45">
      <c r="A27" s="126" t="s">
        <v>49</v>
      </c>
      <c r="B27" s="111">
        <v>236</v>
      </c>
      <c r="C27" s="18"/>
      <c r="D27" s="111"/>
      <c r="E27" s="18"/>
      <c r="F27" s="111">
        <v>156</v>
      </c>
      <c r="G27" s="18"/>
      <c r="H27" s="111">
        <v>147</v>
      </c>
      <c r="I27" s="18"/>
      <c r="J27" s="18"/>
    </row>
    <row r="28" spans="1:25" x14ac:dyDescent="0.45">
      <c r="A28" s="126" t="s">
        <v>50</v>
      </c>
      <c r="B28" s="111">
        <v>325</v>
      </c>
      <c r="C28" s="18"/>
      <c r="D28" s="111"/>
      <c r="E28" s="18"/>
      <c r="F28" s="111">
        <v>216</v>
      </c>
      <c r="G28" s="18"/>
      <c r="H28" s="111">
        <v>280</v>
      </c>
      <c r="I28" s="18"/>
      <c r="J28" s="18"/>
    </row>
    <row r="29" spans="1:25" x14ac:dyDescent="0.45">
      <c r="A29" s="127" t="s">
        <v>51</v>
      </c>
      <c r="B29" s="82">
        <f>AVERAGE(B23:B28)</f>
        <v>208.33333333333334</v>
      </c>
      <c r="C29" s="18"/>
      <c r="D29" s="82" t="e">
        <f>AVERAGE(D23:D28)</f>
        <v>#DIV/0!</v>
      </c>
      <c r="E29" s="18"/>
      <c r="F29" s="82">
        <f>AVERAGE(F23:F28)</f>
        <v>109.66666666666667</v>
      </c>
      <c r="G29" s="18"/>
      <c r="H29" s="82">
        <f>AVERAGE(H23:H28)</f>
        <v>116.66666666666667</v>
      </c>
      <c r="I29" s="18"/>
      <c r="J29" s="18"/>
    </row>
    <row r="30" spans="1:25" x14ac:dyDescent="0.45">
      <c r="A30" s="127" t="s">
        <v>52</v>
      </c>
      <c r="B30" s="92">
        <f>_xlfn.STDEV.S(B23:B28,)</f>
        <v>105.85502214956887</v>
      </c>
      <c r="C30" s="124"/>
      <c r="D30" s="92" t="e">
        <f>_xlfn.STDEV.S(D23:D28,)</f>
        <v>#DIV/0!</v>
      </c>
      <c r="E30" s="124"/>
      <c r="F30" s="92">
        <f>_xlfn.STDEV.S(F23:F28,)</f>
        <v>80.47359815492284</v>
      </c>
      <c r="G30" s="124"/>
      <c r="H30" s="92">
        <f>_xlfn.STDEV.S(H23:H28,)</f>
        <v>96.958754117408091</v>
      </c>
      <c r="I30" s="18"/>
      <c r="J30" s="18"/>
    </row>
    <row r="31" spans="1:25" x14ac:dyDescent="0.45">
      <c r="A31" s="128"/>
      <c r="B31" s="19"/>
      <c r="C31" s="19"/>
      <c r="D31" s="19"/>
      <c r="E31" s="19"/>
      <c r="F31" s="19"/>
      <c r="G31" s="19"/>
      <c r="H31" s="19"/>
      <c r="I31" s="18"/>
      <c r="J31" s="18"/>
    </row>
    <row r="32" spans="1:25" x14ac:dyDescent="0.45">
      <c r="A32" s="128"/>
      <c r="B32" s="19"/>
      <c r="C32" s="19"/>
      <c r="D32" s="19"/>
      <c r="E32" s="19"/>
      <c r="F32" s="19"/>
      <c r="G32" s="19"/>
      <c r="H32" s="19"/>
      <c r="I32" s="18"/>
      <c r="J32" s="18"/>
    </row>
    <row r="33" spans="1:10" x14ac:dyDescent="0.45">
      <c r="A33" s="129" t="s">
        <v>71</v>
      </c>
      <c r="B33" s="18"/>
      <c r="C33" s="18"/>
      <c r="D33" s="18"/>
      <c r="E33" s="18"/>
      <c r="F33" s="18"/>
      <c r="G33" s="18"/>
      <c r="H33" s="18"/>
      <c r="I33" s="18"/>
      <c r="J33" s="18"/>
    </row>
    <row r="34" spans="1:10" x14ac:dyDescent="0.45">
      <c r="A34" s="130" t="s">
        <v>45</v>
      </c>
      <c r="B34" s="111">
        <v>224</v>
      </c>
      <c r="C34" s="18"/>
      <c r="D34" s="111"/>
      <c r="E34" s="18"/>
      <c r="F34" s="111">
        <v>210</v>
      </c>
      <c r="G34" s="18"/>
      <c r="H34" s="111">
        <v>210</v>
      </c>
      <c r="I34" s="18"/>
      <c r="J34" s="18"/>
    </row>
    <row r="35" spans="1:10" x14ac:dyDescent="0.45">
      <c r="A35" s="130" t="s">
        <v>46</v>
      </c>
      <c r="B35" s="111">
        <v>164</v>
      </c>
      <c r="C35" s="18"/>
      <c r="D35" s="111"/>
      <c r="E35" s="18"/>
      <c r="F35" s="111">
        <v>139</v>
      </c>
      <c r="G35" s="18"/>
      <c r="H35" s="111">
        <v>140</v>
      </c>
      <c r="I35" s="18"/>
      <c r="J35" s="18"/>
    </row>
    <row r="36" spans="1:10" x14ac:dyDescent="0.45">
      <c r="A36" s="130" t="s">
        <v>47</v>
      </c>
      <c r="B36" s="111">
        <v>186</v>
      </c>
      <c r="C36" s="18"/>
      <c r="D36" s="111"/>
      <c r="E36" s="18"/>
      <c r="F36" s="111">
        <v>140</v>
      </c>
      <c r="G36" s="18"/>
      <c r="H36" s="111">
        <v>133</v>
      </c>
      <c r="I36" s="18"/>
      <c r="J36" s="18"/>
    </row>
    <row r="37" spans="1:10" x14ac:dyDescent="0.45">
      <c r="A37" s="130" t="s">
        <v>48</v>
      </c>
      <c r="B37" s="111">
        <v>177</v>
      </c>
      <c r="C37" s="18"/>
      <c r="D37" s="111"/>
      <c r="E37" s="18"/>
      <c r="F37" s="111">
        <v>0</v>
      </c>
      <c r="G37" s="18"/>
      <c r="H37" s="111">
        <v>0</v>
      </c>
      <c r="I37" s="18"/>
      <c r="J37" s="18"/>
    </row>
    <row r="38" spans="1:10" x14ac:dyDescent="0.45">
      <c r="A38" s="130" t="s">
        <v>49</v>
      </c>
      <c r="B38" s="111">
        <v>143</v>
      </c>
      <c r="C38" s="18"/>
      <c r="D38" s="111"/>
      <c r="E38" s="18"/>
      <c r="F38" s="111">
        <v>125</v>
      </c>
      <c r="G38" s="18"/>
      <c r="H38" s="111">
        <v>137</v>
      </c>
      <c r="I38" s="18"/>
      <c r="J38" s="18"/>
    </row>
    <row r="39" spans="1:10" x14ac:dyDescent="0.45">
      <c r="A39" s="130" t="s">
        <v>50</v>
      </c>
      <c r="B39" s="111">
        <v>123</v>
      </c>
      <c r="C39" s="18"/>
      <c r="D39" s="111"/>
      <c r="E39" s="18"/>
      <c r="F39" s="111">
        <v>80</v>
      </c>
      <c r="G39" s="18"/>
      <c r="H39" s="111">
        <v>81</v>
      </c>
      <c r="I39" s="18"/>
      <c r="J39" s="18"/>
    </row>
    <row r="40" spans="1:10" x14ac:dyDescent="0.45">
      <c r="A40" s="131" t="s">
        <v>51</v>
      </c>
      <c r="B40" s="93">
        <f>AVERAGE(B34:B39)</f>
        <v>169.5</v>
      </c>
      <c r="C40" s="18"/>
      <c r="D40" s="93" t="e">
        <f>AVERAGE(D34:D39)</f>
        <v>#DIV/0!</v>
      </c>
      <c r="E40" s="18"/>
      <c r="F40" s="93">
        <f>AVERAGE(F34:F39)</f>
        <v>115.66666666666667</v>
      </c>
      <c r="G40" s="18"/>
      <c r="H40" s="93">
        <f>AVERAGE(H34:H39)</f>
        <v>116.83333333333333</v>
      </c>
      <c r="I40" s="18"/>
      <c r="J40" s="18"/>
    </row>
    <row r="41" spans="1:10" x14ac:dyDescent="0.45">
      <c r="A41" s="131" t="s">
        <v>52</v>
      </c>
      <c r="B41" s="94">
        <f>_xlfn.STDEV.S(B34:B39,)</f>
        <v>71.669878111877864</v>
      </c>
      <c r="C41" s="124"/>
      <c r="D41" s="94" t="e">
        <f>_xlfn.STDEV.S(D34:D39,)</f>
        <v>#DIV/0!</v>
      </c>
      <c r="E41" s="124"/>
      <c r="F41" s="94">
        <f>_xlfn.STDEV.S(F34:F39,)</f>
        <v>77.718355985847111</v>
      </c>
      <c r="G41" s="124"/>
      <c r="H41" s="94">
        <f>_xlfn.STDEV.S(H34:H39,)</f>
        <v>78.01587140112062</v>
      </c>
      <c r="I41" s="18"/>
      <c r="J41" s="18"/>
    </row>
    <row r="42" spans="1:10" x14ac:dyDescent="0.45">
      <c r="A42" s="128"/>
      <c r="B42" s="19"/>
      <c r="C42" s="19"/>
      <c r="D42" s="19"/>
      <c r="E42" s="19"/>
      <c r="F42" s="19"/>
      <c r="G42" s="19"/>
      <c r="H42" s="19"/>
      <c r="I42" s="18"/>
      <c r="J42" s="18"/>
    </row>
    <row r="43" spans="1:10" x14ac:dyDescent="0.45">
      <c r="A43" s="128"/>
      <c r="B43" s="19"/>
      <c r="C43" s="19"/>
      <c r="D43" s="19"/>
      <c r="E43" s="19"/>
      <c r="F43" s="19"/>
      <c r="G43" s="19"/>
      <c r="H43" s="19"/>
      <c r="I43" s="18"/>
      <c r="J43" s="18"/>
    </row>
    <row r="44" spans="1:10" x14ac:dyDescent="0.45">
      <c r="A44" s="132" t="s">
        <v>72</v>
      </c>
      <c r="B44" s="18"/>
      <c r="C44" s="18"/>
      <c r="D44" s="18"/>
      <c r="E44" s="18"/>
      <c r="F44" s="18"/>
      <c r="G44" s="18"/>
      <c r="H44" s="18"/>
      <c r="I44" s="18"/>
      <c r="J44" s="18"/>
    </row>
    <row r="45" spans="1:10" x14ac:dyDescent="0.45">
      <c r="A45" s="133" t="s">
        <v>45</v>
      </c>
      <c r="B45" s="111">
        <v>210</v>
      </c>
      <c r="C45" s="18"/>
      <c r="D45" s="111"/>
      <c r="E45" s="18"/>
      <c r="F45" s="111">
        <v>153</v>
      </c>
      <c r="G45" s="18"/>
      <c r="H45" s="111">
        <v>148</v>
      </c>
      <c r="I45" s="18"/>
      <c r="J45" s="18"/>
    </row>
    <row r="46" spans="1:10" x14ac:dyDescent="0.45">
      <c r="A46" s="133" t="s">
        <v>46</v>
      </c>
      <c r="B46" s="111">
        <v>244</v>
      </c>
      <c r="C46" s="18"/>
      <c r="D46" s="111"/>
      <c r="E46" s="18"/>
      <c r="F46" s="111">
        <v>73</v>
      </c>
      <c r="G46" s="18"/>
      <c r="H46" s="111">
        <v>71</v>
      </c>
      <c r="I46" s="18"/>
      <c r="J46" s="18"/>
    </row>
    <row r="47" spans="1:10" x14ac:dyDescent="0.45">
      <c r="A47" s="133" t="s">
        <v>47</v>
      </c>
      <c r="B47" s="111">
        <v>248</v>
      </c>
      <c r="C47" s="18"/>
      <c r="D47" s="111"/>
      <c r="E47" s="18"/>
      <c r="F47" s="111">
        <v>163</v>
      </c>
      <c r="G47" s="18"/>
      <c r="H47" s="111">
        <v>164</v>
      </c>
      <c r="I47" s="18"/>
      <c r="J47" s="18"/>
    </row>
    <row r="48" spans="1:10" x14ac:dyDescent="0.45">
      <c r="A48" s="133" t="s">
        <v>48</v>
      </c>
      <c r="B48" s="111">
        <v>220</v>
      </c>
      <c r="C48" s="18"/>
      <c r="D48" s="111"/>
      <c r="E48" s="18"/>
      <c r="F48" s="111">
        <v>125</v>
      </c>
      <c r="G48" s="18"/>
      <c r="H48" s="111">
        <v>119</v>
      </c>
      <c r="I48" s="18"/>
      <c r="J48" s="18"/>
    </row>
    <row r="49" spans="1:10" x14ac:dyDescent="0.45">
      <c r="A49" s="133" t="s">
        <v>49</v>
      </c>
      <c r="B49" s="111">
        <v>204</v>
      </c>
      <c r="C49" s="18"/>
      <c r="D49" s="111"/>
      <c r="E49" s="18"/>
      <c r="F49" s="111">
        <v>142</v>
      </c>
      <c r="G49" s="18"/>
      <c r="H49" s="111">
        <v>136</v>
      </c>
      <c r="I49" s="18"/>
      <c r="J49" s="18"/>
    </row>
    <row r="50" spans="1:10" x14ac:dyDescent="0.45">
      <c r="A50" s="133" t="s">
        <v>50</v>
      </c>
      <c r="B50" s="111">
        <v>233</v>
      </c>
      <c r="C50" s="18"/>
      <c r="D50" s="111"/>
      <c r="E50" s="18"/>
      <c r="F50" s="111">
        <v>208</v>
      </c>
      <c r="G50" s="18"/>
      <c r="H50" s="111">
        <v>202</v>
      </c>
      <c r="I50" s="18"/>
      <c r="J50" s="18"/>
    </row>
    <row r="51" spans="1:10" x14ac:dyDescent="0.45">
      <c r="A51" s="134" t="s">
        <v>51</v>
      </c>
      <c r="B51" s="95">
        <f>AVERAGE(B45:B50)</f>
        <v>226.5</v>
      </c>
      <c r="C51" s="18"/>
      <c r="D51" s="95" t="e">
        <f>AVERAGE(D45:D50)</f>
        <v>#DIV/0!</v>
      </c>
      <c r="E51" s="18"/>
      <c r="F51" s="95">
        <f>AVERAGE(F45:F50)</f>
        <v>144</v>
      </c>
      <c r="G51" s="18"/>
      <c r="H51" s="95">
        <f>AVERAGE(H45:H50)</f>
        <v>140</v>
      </c>
      <c r="I51" s="18"/>
      <c r="J51" s="18"/>
    </row>
    <row r="52" spans="1:10" x14ac:dyDescent="0.45">
      <c r="A52" s="134" t="s">
        <v>52</v>
      </c>
      <c r="B52" s="96">
        <f>_xlfn.STDEV.S(B45:B50,)</f>
        <v>87.182621684654137</v>
      </c>
      <c r="C52" s="124"/>
      <c r="D52" s="96" t="e">
        <f>_xlfn.STDEV.S(D45:D50,)</f>
        <v>#DIV/0!</v>
      </c>
      <c r="E52" s="124"/>
      <c r="F52" s="96">
        <f>_xlfn.STDEV.S(F45:F50,)</f>
        <v>67.967779481303111</v>
      </c>
      <c r="G52" s="124"/>
      <c r="H52" s="96">
        <f>_xlfn.STDEV.S(H45:H50,)</f>
        <v>66.460514593253038</v>
      </c>
      <c r="I52" s="18"/>
      <c r="J52" s="18"/>
    </row>
    <row r="53" spans="1:10" x14ac:dyDescent="0.45">
      <c r="A53" s="128"/>
      <c r="B53" s="19"/>
      <c r="C53" s="19"/>
      <c r="D53" s="19"/>
      <c r="E53" s="19"/>
      <c r="F53" s="19"/>
      <c r="G53" s="19"/>
      <c r="H53" s="19"/>
      <c r="I53" s="18"/>
      <c r="J53" s="18"/>
    </row>
    <row r="54" spans="1:10" x14ac:dyDescent="0.45">
      <c r="A54" s="128"/>
      <c r="B54" s="19"/>
      <c r="C54" s="19"/>
      <c r="D54" s="19"/>
      <c r="E54" s="19"/>
      <c r="F54" s="19"/>
      <c r="G54" s="19"/>
      <c r="H54" s="19"/>
      <c r="I54" s="18"/>
      <c r="J54" s="18"/>
    </row>
    <row r="55" spans="1:10" x14ac:dyDescent="0.45">
      <c r="A55" s="135" t="s">
        <v>73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x14ac:dyDescent="0.45">
      <c r="A56" s="136" t="s">
        <v>45</v>
      </c>
      <c r="B56" s="111">
        <v>288</v>
      </c>
      <c r="C56" s="18"/>
      <c r="D56" s="111"/>
      <c r="E56" s="18"/>
      <c r="F56" s="111">
        <v>250</v>
      </c>
      <c r="G56" s="18"/>
      <c r="H56" s="111">
        <v>250</v>
      </c>
      <c r="I56" s="18"/>
      <c r="J56" s="18"/>
    </row>
    <row r="57" spans="1:10" x14ac:dyDescent="0.45">
      <c r="A57" s="136" t="s">
        <v>46</v>
      </c>
      <c r="B57" s="111">
        <v>208</v>
      </c>
      <c r="C57" s="18"/>
      <c r="D57" s="111"/>
      <c r="E57" s="18"/>
      <c r="F57" s="111">
        <v>0</v>
      </c>
      <c r="G57" s="18"/>
      <c r="H57" s="111">
        <v>0</v>
      </c>
      <c r="I57" s="18"/>
      <c r="J57" s="18"/>
    </row>
    <row r="58" spans="1:10" x14ac:dyDescent="0.45">
      <c r="A58" s="136" t="s">
        <v>47</v>
      </c>
      <c r="B58" s="111">
        <v>100</v>
      </c>
      <c r="C58" s="18"/>
      <c r="D58" s="111"/>
      <c r="E58" s="18"/>
      <c r="F58" s="111">
        <v>0</v>
      </c>
      <c r="G58" s="18"/>
      <c r="H58" s="111">
        <v>0</v>
      </c>
      <c r="I58" s="18"/>
      <c r="J58" s="18"/>
    </row>
    <row r="59" spans="1:10" x14ac:dyDescent="0.45">
      <c r="A59" s="136" t="s">
        <v>48</v>
      </c>
      <c r="B59" s="111">
        <v>340</v>
      </c>
      <c r="C59" s="18"/>
      <c r="D59" s="111"/>
      <c r="E59" s="18"/>
      <c r="F59" s="111">
        <v>326</v>
      </c>
      <c r="G59" s="18"/>
      <c r="H59" s="111">
        <v>326</v>
      </c>
      <c r="I59" s="18"/>
      <c r="J59" s="18"/>
    </row>
    <row r="60" spans="1:10" x14ac:dyDescent="0.45">
      <c r="A60" s="136" t="s">
        <v>49</v>
      </c>
      <c r="B60" s="111">
        <v>260</v>
      </c>
      <c r="C60" s="18"/>
      <c r="D60" s="111"/>
      <c r="E60" s="18"/>
      <c r="F60" s="111">
        <v>0</v>
      </c>
      <c r="G60" s="18"/>
      <c r="H60" s="111">
        <v>0</v>
      </c>
      <c r="I60" s="18"/>
      <c r="J60" s="18"/>
    </row>
    <row r="61" spans="1:10" x14ac:dyDescent="0.45">
      <c r="A61" s="136" t="s">
        <v>50</v>
      </c>
      <c r="B61" s="111">
        <v>168</v>
      </c>
      <c r="C61" s="18"/>
      <c r="D61" s="111"/>
      <c r="E61" s="18"/>
      <c r="F61" s="111">
        <v>0</v>
      </c>
      <c r="G61" s="18"/>
      <c r="H61" s="111">
        <v>0</v>
      </c>
      <c r="I61" s="18"/>
      <c r="J61" s="18"/>
    </row>
    <row r="62" spans="1:10" x14ac:dyDescent="0.45">
      <c r="A62" s="137" t="s">
        <v>51</v>
      </c>
      <c r="B62" s="97">
        <f>AVERAGE(B56:B61)</f>
        <v>227.33333333333334</v>
      </c>
      <c r="C62" s="18"/>
      <c r="D62" s="97" t="e">
        <f>AVERAGE(D56:D61)</f>
        <v>#DIV/0!</v>
      </c>
      <c r="E62" s="18"/>
      <c r="F62" s="97">
        <f>AVERAGE(F56:F61)</f>
        <v>96</v>
      </c>
      <c r="G62" s="18"/>
      <c r="H62" s="97">
        <f>AVERAGE(H56:H61)</f>
        <v>96</v>
      </c>
      <c r="I62" s="18"/>
      <c r="J62" s="18"/>
    </row>
    <row r="63" spans="1:10" x14ac:dyDescent="0.45">
      <c r="A63" s="137" t="s">
        <v>52</v>
      </c>
      <c r="B63" s="98">
        <f>_xlfn.STDEV.S(B56:B61,)</f>
        <v>116.79530323237687</v>
      </c>
      <c r="C63" s="124"/>
      <c r="D63" s="98" t="e">
        <f>_xlfn.STDEV.S(D56:D61,)</f>
        <v>#DIV/0!</v>
      </c>
      <c r="E63" s="124"/>
      <c r="F63" s="98">
        <f>_xlfn.STDEV.S(F56:F61,)</f>
        <v>142.23186971246903</v>
      </c>
      <c r="G63" s="124"/>
      <c r="H63" s="98">
        <f>_xlfn.STDEV.S(H56:H61,)</f>
        <v>142.23186971246903</v>
      </c>
      <c r="I63" s="18"/>
      <c r="J63" s="18"/>
    </row>
    <row r="64" spans="1:10" x14ac:dyDescent="0.45">
      <c r="A64" s="128"/>
      <c r="B64" s="19"/>
      <c r="C64" s="19"/>
      <c r="D64" s="19"/>
      <c r="E64" s="19"/>
      <c r="F64" s="19"/>
      <c r="G64" s="19"/>
      <c r="H64" s="19"/>
      <c r="I64" s="18"/>
      <c r="J64" s="18"/>
    </row>
    <row r="65" spans="1:10" x14ac:dyDescent="0.45">
      <c r="A65" s="128"/>
      <c r="B65" s="19"/>
      <c r="C65" s="19"/>
      <c r="D65" s="19"/>
      <c r="E65" s="19"/>
      <c r="F65" s="19"/>
      <c r="G65" s="19"/>
      <c r="H65" s="19"/>
      <c r="I65" s="18"/>
      <c r="J65" s="18"/>
    </row>
    <row r="66" spans="1:10" x14ac:dyDescent="0.45">
      <c r="A66" s="138" t="s">
        <v>74</v>
      </c>
      <c r="B66" s="18"/>
      <c r="C66" s="18"/>
      <c r="D66" s="18"/>
      <c r="E66" s="18"/>
      <c r="F66" s="18"/>
      <c r="G66" s="18"/>
      <c r="H66" s="18"/>
      <c r="I66" s="18"/>
      <c r="J66" s="18"/>
    </row>
    <row r="67" spans="1:10" x14ac:dyDescent="0.45">
      <c r="A67" s="139" t="s">
        <v>45</v>
      </c>
      <c r="B67" s="111">
        <v>100</v>
      </c>
      <c r="C67" s="18"/>
      <c r="D67" s="111"/>
      <c r="E67" s="18"/>
      <c r="F67" s="111">
        <v>47</v>
      </c>
      <c r="G67" s="18"/>
      <c r="H67" s="111">
        <v>39</v>
      </c>
      <c r="I67" s="18"/>
      <c r="J67" s="18"/>
    </row>
    <row r="68" spans="1:10" x14ac:dyDescent="0.45">
      <c r="A68" s="139" t="s">
        <v>46</v>
      </c>
      <c r="B68" s="111">
        <v>192</v>
      </c>
      <c r="C68" s="18"/>
      <c r="D68" s="111"/>
      <c r="E68" s="18"/>
      <c r="F68" s="111">
        <v>106</v>
      </c>
      <c r="G68" s="18"/>
      <c r="H68" s="111">
        <v>98</v>
      </c>
      <c r="I68" s="18"/>
      <c r="J68" s="18"/>
    </row>
    <row r="69" spans="1:10" x14ac:dyDescent="0.45">
      <c r="A69" s="139" t="s">
        <v>47</v>
      </c>
      <c r="B69" s="111">
        <v>230</v>
      </c>
      <c r="C69" s="18"/>
      <c r="D69" s="111"/>
      <c r="E69" s="18"/>
      <c r="F69" s="111">
        <v>223</v>
      </c>
      <c r="G69" s="18"/>
      <c r="H69" s="111">
        <v>222</v>
      </c>
      <c r="I69" s="18"/>
      <c r="J69" s="18"/>
    </row>
    <row r="70" spans="1:10" x14ac:dyDescent="0.45">
      <c r="A70" s="139" t="s">
        <v>48</v>
      </c>
      <c r="B70" s="111">
        <v>157</v>
      </c>
      <c r="C70" s="18"/>
      <c r="D70" s="111"/>
      <c r="E70" s="18"/>
      <c r="F70" s="111">
        <v>136</v>
      </c>
      <c r="G70" s="18"/>
      <c r="H70" s="111">
        <v>130</v>
      </c>
      <c r="I70" s="18"/>
      <c r="J70" s="18"/>
    </row>
    <row r="71" spans="1:10" x14ac:dyDescent="0.45">
      <c r="A71" s="139" t="s">
        <v>49</v>
      </c>
      <c r="B71" s="111">
        <v>208</v>
      </c>
      <c r="C71" s="18"/>
      <c r="D71" s="111"/>
      <c r="E71" s="18"/>
      <c r="F71" s="111">
        <v>0</v>
      </c>
      <c r="G71" s="18"/>
      <c r="H71" s="111">
        <v>0</v>
      </c>
      <c r="I71" s="18"/>
      <c r="J71" s="18"/>
    </row>
    <row r="72" spans="1:10" x14ac:dyDescent="0.45">
      <c r="A72" s="139" t="s">
        <v>50</v>
      </c>
      <c r="B72" s="111">
        <v>263</v>
      </c>
      <c r="C72" s="18"/>
      <c r="D72" s="111"/>
      <c r="E72" s="18"/>
      <c r="F72" s="111">
        <v>168</v>
      </c>
      <c r="G72" s="18"/>
      <c r="H72" s="111">
        <v>168</v>
      </c>
      <c r="I72" s="18"/>
      <c r="J72" s="18"/>
    </row>
    <row r="73" spans="1:10" x14ac:dyDescent="0.45">
      <c r="A73" s="140" t="s">
        <v>51</v>
      </c>
      <c r="B73" s="99">
        <f>AVERAGE(B67:B72)</f>
        <v>191.66666666666666</v>
      </c>
      <c r="C73" s="18"/>
      <c r="D73" s="99" t="e">
        <f>AVERAGE(D67:D72)</f>
        <v>#DIV/0!</v>
      </c>
      <c r="E73" s="18"/>
      <c r="F73" s="99">
        <f>AVERAGE(F67:F72)</f>
        <v>113.33333333333333</v>
      </c>
      <c r="G73" s="18"/>
      <c r="H73" s="99">
        <f>AVERAGE(H67:H72)</f>
        <v>109.5</v>
      </c>
      <c r="I73" s="18"/>
      <c r="J73" s="18"/>
    </row>
    <row r="74" spans="1:10" x14ac:dyDescent="0.45">
      <c r="A74" s="140" t="s">
        <v>52</v>
      </c>
      <c r="B74" s="100">
        <f>_xlfn.STDEV.S(B67:B72,)</f>
        <v>89.365754600059731</v>
      </c>
      <c r="C74" s="124"/>
      <c r="D74" s="100" t="e">
        <f>_xlfn.STDEV.S(D67:D72,)</f>
        <v>#DIV/0!</v>
      </c>
      <c r="E74" s="124"/>
      <c r="F74" s="100">
        <f>_xlfn.STDEV.S(F67:F72,)</f>
        <v>85.475978246188319</v>
      </c>
      <c r="G74" s="124"/>
      <c r="H74" s="100">
        <f>_xlfn.STDEV.S(H67:H72,)</f>
        <v>85.507170403868415</v>
      </c>
      <c r="I74" s="18"/>
      <c r="J74" s="18"/>
    </row>
    <row r="75" spans="1:10" x14ac:dyDescent="0.45">
      <c r="A75" s="128"/>
      <c r="B75" s="19"/>
      <c r="C75" s="19"/>
      <c r="D75" s="19"/>
      <c r="E75" s="19"/>
      <c r="F75" s="19"/>
      <c r="G75" s="19"/>
      <c r="H75" s="19"/>
      <c r="I75" s="18"/>
      <c r="J75" s="18"/>
    </row>
    <row r="76" spans="1:10" x14ac:dyDescent="0.45">
      <c r="A76" s="141"/>
      <c r="B76" s="19"/>
      <c r="C76" s="19"/>
      <c r="D76" s="19"/>
      <c r="E76" s="19"/>
      <c r="F76" s="19"/>
      <c r="G76" s="19"/>
      <c r="H76" s="19"/>
      <c r="I76" s="18"/>
      <c r="J76" s="18"/>
    </row>
    <row r="77" spans="1:10" x14ac:dyDescent="0.45">
      <c r="A77" s="121" t="s">
        <v>75</v>
      </c>
      <c r="B77" s="18"/>
      <c r="C77" s="18"/>
      <c r="D77" s="18"/>
      <c r="E77" s="18"/>
      <c r="F77" s="18"/>
      <c r="G77" s="18"/>
      <c r="H77" s="18"/>
      <c r="I77" s="18"/>
      <c r="J77" s="18"/>
    </row>
    <row r="78" spans="1:10" x14ac:dyDescent="0.45">
      <c r="A78" s="122" t="s">
        <v>45</v>
      </c>
      <c r="B78" s="111">
        <v>339</v>
      </c>
      <c r="C78" s="18"/>
      <c r="D78" s="111"/>
      <c r="E78" s="18"/>
      <c r="F78" s="111">
        <v>344</v>
      </c>
      <c r="G78" s="18"/>
      <c r="H78" s="111">
        <v>338</v>
      </c>
      <c r="I78" s="18"/>
      <c r="J78" s="18"/>
    </row>
    <row r="79" spans="1:10" x14ac:dyDescent="0.45">
      <c r="A79" s="122" t="s">
        <v>46</v>
      </c>
      <c r="B79" s="111">
        <v>233</v>
      </c>
      <c r="C79" s="18"/>
      <c r="D79" s="111"/>
      <c r="E79" s="18"/>
      <c r="F79" s="111">
        <v>0</v>
      </c>
      <c r="G79" s="18"/>
      <c r="H79" s="111">
        <v>0</v>
      </c>
      <c r="I79" s="18"/>
      <c r="J79" s="18"/>
    </row>
    <row r="80" spans="1:10" x14ac:dyDescent="0.45">
      <c r="A80" s="122" t="s">
        <v>47</v>
      </c>
      <c r="B80" s="111">
        <v>85</v>
      </c>
      <c r="C80" s="18"/>
      <c r="D80" s="111"/>
      <c r="E80" s="18"/>
      <c r="F80" s="111">
        <v>61</v>
      </c>
      <c r="G80" s="18"/>
      <c r="H80" s="111">
        <v>58</v>
      </c>
      <c r="I80" s="18"/>
      <c r="J80" s="18"/>
    </row>
    <row r="81" spans="1:10" x14ac:dyDescent="0.45">
      <c r="A81" s="122" t="s">
        <v>48</v>
      </c>
      <c r="B81" s="111">
        <v>367</v>
      </c>
      <c r="C81" s="18"/>
      <c r="D81" s="111"/>
      <c r="E81" s="18"/>
      <c r="F81" s="111">
        <v>379</v>
      </c>
      <c r="G81" s="18"/>
      <c r="H81" s="111">
        <v>356</v>
      </c>
      <c r="I81" s="18"/>
      <c r="J81" s="18"/>
    </row>
    <row r="82" spans="1:10" x14ac:dyDescent="0.45">
      <c r="A82" s="122" t="s">
        <v>49</v>
      </c>
      <c r="B82" s="111">
        <v>254</v>
      </c>
      <c r="C82" s="18"/>
      <c r="D82" s="111"/>
      <c r="E82" s="18"/>
      <c r="F82" s="111">
        <v>92</v>
      </c>
      <c r="G82" s="18"/>
      <c r="H82" s="111">
        <v>81</v>
      </c>
      <c r="I82" s="18"/>
      <c r="J82" s="18"/>
    </row>
    <row r="83" spans="1:10" x14ac:dyDescent="0.45">
      <c r="A83" s="122" t="s">
        <v>50</v>
      </c>
      <c r="B83" s="111">
        <v>155</v>
      </c>
      <c r="C83" s="18"/>
      <c r="D83" s="111"/>
      <c r="E83" s="18"/>
      <c r="F83" s="111">
        <v>0</v>
      </c>
      <c r="G83" s="18"/>
      <c r="H83" s="111">
        <v>0</v>
      </c>
      <c r="I83" s="18"/>
      <c r="J83" s="18"/>
    </row>
    <row r="84" spans="1:10" x14ac:dyDescent="0.45">
      <c r="A84" s="123" t="s">
        <v>51</v>
      </c>
      <c r="B84" s="69">
        <f>AVERAGE(B78:B83)</f>
        <v>238.83333333333334</v>
      </c>
      <c r="C84" s="18"/>
      <c r="D84" s="69" t="e">
        <f>AVERAGE(D78:D83)</f>
        <v>#DIV/0!</v>
      </c>
      <c r="E84" s="18"/>
      <c r="F84" s="69">
        <f>AVERAGE(F78:F83)</f>
        <v>146</v>
      </c>
      <c r="G84" s="18"/>
      <c r="H84" s="69">
        <f>AVERAGE(H78:H83)</f>
        <v>138.83333333333334</v>
      </c>
      <c r="I84" s="18"/>
      <c r="J84" s="18"/>
    </row>
    <row r="85" spans="1:10" x14ac:dyDescent="0.45">
      <c r="A85" s="123" t="s">
        <v>52</v>
      </c>
      <c r="B85" s="72">
        <f>_xlfn.STDEV.S(B78:B83,)</f>
        <v>133.1098722681308</v>
      </c>
      <c r="C85" s="124"/>
      <c r="D85" s="72" t="e">
        <f>_xlfn.STDEV.S(D78:D83,)</f>
        <v>#DIV/0!</v>
      </c>
      <c r="E85" s="124"/>
      <c r="F85" s="72">
        <f>_xlfn.STDEV.S(F78:F83,)</f>
        <v>165.59833792586664</v>
      </c>
      <c r="G85" s="124"/>
      <c r="H85" s="72">
        <f>_xlfn.STDEV.S(H78:H83,)</f>
        <v>159.04821072031376</v>
      </c>
      <c r="I85" s="18"/>
      <c r="J85" s="18"/>
    </row>
    <row r="86" spans="1:10" x14ac:dyDescent="0.45">
      <c r="A86" s="118"/>
      <c r="B86" s="73"/>
      <c r="C86" s="74"/>
      <c r="D86" s="73"/>
      <c r="E86" s="74"/>
      <c r="F86" s="73"/>
      <c r="G86" s="74"/>
      <c r="H86" s="73"/>
      <c r="I86" s="18"/>
      <c r="J86" s="18"/>
    </row>
    <row r="87" spans="1:10" x14ac:dyDescent="0.45">
      <c r="A87" s="118"/>
      <c r="B87" s="18"/>
      <c r="C87" s="18"/>
      <c r="D87" s="18"/>
      <c r="E87" s="18"/>
      <c r="F87" s="18"/>
      <c r="G87" s="18"/>
      <c r="H87" s="18"/>
      <c r="I87" s="18"/>
      <c r="J87" s="18"/>
    </row>
    <row r="88" spans="1:10" x14ac:dyDescent="0.45">
      <c r="A88" s="125" t="s">
        <v>76</v>
      </c>
      <c r="B88" s="18"/>
      <c r="C88" s="18"/>
      <c r="D88" s="18"/>
      <c r="E88" s="18"/>
      <c r="F88" s="18"/>
      <c r="G88" s="18"/>
      <c r="H88" s="18"/>
      <c r="I88" s="18"/>
      <c r="J88" s="18"/>
    </row>
    <row r="89" spans="1:10" x14ac:dyDescent="0.45">
      <c r="A89" s="126" t="s">
        <v>45</v>
      </c>
      <c r="B89" s="111">
        <v>237</v>
      </c>
      <c r="C89" s="18"/>
      <c r="D89" s="111"/>
      <c r="E89" s="18"/>
      <c r="F89" s="111">
        <v>191</v>
      </c>
      <c r="G89" s="18"/>
      <c r="H89" s="111">
        <v>102</v>
      </c>
      <c r="I89" s="18"/>
      <c r="J89" s="18"/>
    </row>
    <row r="90" spans="1:10" x14ac:dyDescent="0.45">
      <c r="A90" s="126" t="s">
        <v>46</v>
      </c>
      <c r="B90" s="111">
        <v>221</v>
      </c>
      <c r="C90" s="18"/>
      <c r="D90" s="111"/>
      <c r="E90" s="18"/>
      <c r="F90" s="111">
        <v>0</v>
      </c>
      <c r="G90" s="18"/>
      <c r="H90" s="111">
        <v>0</v>
      </c>
      <c r="I90" s="18"/>
      <c r="J90" s="18"/>
    </row>
    <row r="91" spans="1:10" x14ac:dyDescent="0.45">
      <c r="A91" s="126" t="s">
        <v>47</v>
      </c>
      <c r="B91" s="111">
        <v>133</v>
      </c>
      <c r="C91" s="18"/>
      <c r="D91" s="111"/>
      <c r="E91" s="18"/>
      <c r="F91" s="111">
        <v>104</v>
      </c>
      <c r="G91" s="18"/>
      <c r="H91" s="111">
        <v>101</v>
      </c>
      <c r="I91" s="18"/>
      <c r="J91" s="18"/>
    </row>
    <row r="92" spans="1:10" x14ac:dyDescent="0.45">
      <c r="A92" s="126" t="s">
        <v>48</v>
      </c>
      <c r="B92" s="111">
        <v>268</v>
      </c>
      <c r="C92" s="18"/>
      <c r="D92" s="111"/>
      <c r="E92" s="18"/>
      <c r="F92" s="111">
        <v>164</v>
      </c>
      <c r="G92" s="18"/>
      <c r="H92" s="111">
        <v>168</v>
      </c>
      <c r="I92" s="18"/>
      <c r="J92" s="18"/>
    </row>
    <row r="93" spans="1:10" x14ac:dyDescent="0.45">
      <c r="A93" s="126" t="s">
        <v>49</v>
      </c>
      <c r="B93" s="111">
        <v>275</v>
      </c>
      <c r="C93" s="18"/>
      <c r="D93" s="111"/>
      <c r="E93" s="18"/>
      <c r="F93" s="111">
        <v>259</v>
      </c>
      <c r="G93" s="18"/>
      <c r="H93" s="111">
        <v>255</v>
      </c>
      <c r="I93" s="18"/>
      <c r="J93" s="18"/>
    </row>
    <row r="94" spans="1:10" x14ac:dyDescent="0.45">
      <c r="A94" s="126" t="s">
        <v>50</v>
      </c>
      <c r="B94" s="111">
        <v>236</v>
      </c>
      <c r="C94" s="18"/>
      <c r="D94" s="111"/>
      <c r="E94" s="18"/>
      <c r="F94" s="111">
        <v>183</v>
      </c>
      <c r="G94" s="18"/>
      <c r="H94" s="111">
        <v>168</v>
      </c>
      <c r="I94" s="18"/>
      <c r="J94" s="18"/>
    </row>
    <row r="95" spans="1:10" x14ac:dyDescent="0.45">
      <c r="A95" s="127" t="s">
        <v>51</v>
      </c>
      <c r="B95" s="82">
        <f>AVERAGE(B89:B94)</f>
        <v>228.33333333333334</v>
      </c>
      <c r="C95" s="18"/>
      <c r="D95" s="82" t="e">
        <f>AVERAGE(D89:D94)</f>
        <v>#DIV/0!</v>
      </c>
      <c r="E95" s="18"/>
      <c r="F95" s="82">
        <f>AVERAGE(F89:F94)</f>
        <v>150.16666666666666</v>
      </c>
      <c r="G95" s="18"/>
      <c r="H95" s="82">
        <f>AVERAGE(H89:H94)</f>
        <v>132.33333333333334</v>
      </c>
      <c r="I95" s="18"/>
      <c r="J95" s="18"/>
    </row>
    <row r="96" spans="1:10" x14ac:dyDescent="0.45">
      <c r="A96" s="127" t="s">
        <v>52</v>
      </c>
      <c r="B96" s="92">
        <f>_xlfn.STDEV.S(B89:B94,)</f>
        <v>98.077714569814972</v>
      </c>
      <c r="C96" s="124"/>
      <c r="D96" s="92" t="e">
        <f>_xlfn.STDEV.S(D89:D94,)</f>
        <v>#DIV/0!</v>
      </c>
      <c r="E96" s="124"/>
      <c r="F96" s="92">
        <f>_xlfn.STDEV.S(F89:F94,)</f>
        <v>98.987733727828257</v>
      </c>
      <c r="G96" s="124"/>
      <c r="H96" s="92">
        <f>_xlfn.STDEV.S(H89:H94,)</f>
        <v>93.108999104735929</v>
      </c>
      <c r="I96" s="18"/>
      <c r="J96" s="18"/>
    </row>
    <row r="97" spans="1:10" x14ac:dyDescent="0.45">
      <c r="A97" s="128"/>
      <c r="B97" s="19"/>
      <c r="C97" s="19"/>
      <c r="D97" s="19"/>
      <c r="E97" s="19"/>
      <c r="F97" s="19"/>
      <c r="G97" s="19"/>
      <c r="H97" s="19"/>
      <c r="I97" s="18"/>
      <c r="J97" s="18"/>
    </row>
    <row r="98" spans="1:10" x14ac:dyDescent="0.45">
      <c r="A98" s="128"/>
      <c r="B98" s="19"/>
      <c r="C98" s="19"/>
      <c r="D98" s="19"/>
      <c r="E98" s="19"/>
      <c r="F98" s="19"/>
      <c r="G98" s="19"/>
      <c r="H98" s="19"/>
      <c r="I98" s="18"/>
      <c r="J98" s="18"/>
    </row>
    <row r="99" spans="1:10" x14ac:dyDescent="0.45">
      <c r="A99" s="129" t="s">
        <v>77</v>
      </c>
      <c r="B99" s="18"/>
      <c r="C99" s="18"/>
      <c r="D99" s="18"/>
      <c r="E99" s="18"/>
      <c r="F99" s="18"/>
      <c r="G99" s="18"/>
      <c r="H99" s="18"/>
      <c r="I99" s="18"/>
      <c r="J99" s="18"/>
    </row>
    <row r="100" spans="1:10" x14ac:dyDescent="0.45">
      <c r="A100" s="130" t="s">
        <v>45</v>
      </c>
      <c r="B100" s="111">
        <v>347</v>
      </c>
      <c r="C100" s="18"/>
      <c r="D100" s="111"/>
      <c r="E100" s="18"/>
      <c r="F100" s="111">
        <v>302</v>
      </c>
      <c r="G100" s="18"/>
      <c r="H100" s="111">
        <v>302</v>
      </c>
      <c r="I100" s="18"/>
      <c r="J100" s="18"/>
    </row>
    <row r="101" spans="1:10" x14ac:dyDescent="0.45">
      <c r="A101" s="130" t="s">
        <v>46</v>
      </c>
      <c r="B101" s="111">
        <v>228</v>
      </c>
      <c r="C101" s="18"/>
      <c r="D101" s="111"/>
      <c r="E101" s="18"/>
      <c r="F101" s="111">
        <v>208</v>
      </c>
      <c r="G101" s="18"/>
      <c r="H101" s="111">
        <v>206</v>
      </c>
      <c r="I101" s="18"/>
      <c r="J101" s="18"/>
    </row>
    <row r="102" spans="1:10" x14ac:dyDescent="0.45">
      <c r="A102" s="130" t="s">
        <v>47</v>
      </c>
      <c r="B102" s="111">
        <v>89</v>
      </c>
      <c r="C102" s="18"/>
      <c r="D102" s="111"/>
      <c r="E102" s="18"/>
      <c r="F102" s="111">
        <v>46</v>
      </c>
      <c r="G102" s="18"/>
      <c r="H102" s="111">
        <v>38</v>
      </c>
      <c r="I102" s="18"/>
      <c r="J102" s="18"/>
    </row>
    <row r="103" spans="1:10" x14ac:dyDescent="0.45">
      <c r="A103" s="130" t="s">
        <v>48</v>
      </c>
      <c r="B103" s="111">
        <v>343</v>
      </c>
      <c r="C103" s="18"/>
      <c r="D103" s="111"/>
      <c r="E103" s="18"/>
      <c r="F103" s="111">
        <v>308</v>
      </c>
      <c r="G103" s="18"/>
      <c r="H103" s="111">
        <v>274</v>
      </c>
      <c r="I103" s="18"/>
      <c r="J103" s="18"/>
    </row>
    <row r="104" spans="1:10" x14ac:dyDescent="0.45">
      <c r="A104" s="130" t="s">
        <v>49</v>
      </c>
      <c r="B104" s="111">
        <v>228</v>
      </c>
      <c r="C104" s="18"/>
      <c r="D104" s="111"/>
      <c r="E104" s="18"/>
      <c r="F104" s="111">
        <v>180</v>
      </c>
      <c r="G104" s="18"/>
      <c r="H104" s="111">
        <v>175</v>
      </c>
      <c r="I104" s="18"/>
      <c r="J104" s="18"/>
    </row>
    <row r="105" spans="1:10" x14ac:dyDescent="0.45">
      <c r="A105" s="130" t="s">
        <v>50</v>
      </c>
      <c r="B105" s="111">
        <v>103</v>
      </c>
      <c r="C105" s="18"/>
      <c r="D105" s="111"/>
      <c r="E105" s="18"/>
      <c r="F105" s="111">
        <v>57</v>
      </c>
      <c r="G105" s="18"/>
      <c r="H105" s="111">
        <v>55</v>
      </c>
      <c r="I105" s="18"/>
      <c r="J105" s="18"/>
    </row>
    <row r="106" spans="1:10" x14ac:dyDescent="0.45">
      <c r="A106" s="131" t="s">
        <v>51</v>
      </c>
      <c r="B106" s="93">
        <f>AVERAGE(B100:B105)</f>
        <v>223</v>
      </c>
      <c r="C106" s="18"/>
      <c r="D106" s="93" t="e">
        <f>AVERAGE(D100:D105)</f>
        <v>#DIV/0!</v>
      </c>
      <c r="E106" s="18"/>
      <c r="F106" s="93">
        <f>AVERAGE(F100:F105)</f>
        <v>183.5</v>
      </c>
      <c r="G106" s="18"/>
      <c r="H106" s="93">
        <f>AVERAGE(H100:H105)</f>
        <v>175</v>
      </c>
      <c r="I106" s="18"/>
      <c r="J106" s="18"/>
    </row>
    <row r="107" spans="1:10" x14ac:dyDescent="0.45">
      <c r="A107" s="131" t="s">
        <v>52</v>
      </c>
      <c r="B107" s="94">
        <f>_xlfn.STDEV.S(B100:B105,)</f>
        <v>132.16584098703237</v>
      </c>
      <c r="C107" s="124"/>
      <c r="D107" s="94" t="e">
        <f>_xlfn.STDEV.S(D100:D105,)</f>
        <v>#DIV/0!</v>
      </c>
      <c r="E107" s="124"/>
      <c r="F107" s="94">
        <f>_xlfn.STDEV.S(F100:F105,)</f>
        <v>125.11689772064402</v>
      </c>
      <c r="G107" s="124"/>
      <c r="H107" s="94">
        <f>_xlfn.STDEV.S(H100:H105,)</f>
        <v>119.93748371547571</v>
      </c>
      <c r="I107" s="18"/>
      <c r="J107" s="18"/>
    </row>
    <row r="108" spans="1:10" x14ac:dyDescent="0.45">
      <c r="A108" s="128"/>
      <c r="B108" s="19"/>
      <c r="C108" s="19"/>
      <c r="D108" s="19"/>
      <c r="E108" s="19"/>
      <c r="F108" s="19"/>
      <c r="G108" s="19"/>
      <c r="H108" s="19"/>
      <c r="I108" s="18"/>
      <c r="J108" s="18"/>
    </row>
    <row r="109" spans="1:10" x14ac:dyDescent="0.45">
      <c r="A109" s="19"/>
      <c r="B109" s="19"/>
      <c r="C109" s="19"/>
      <c r="D109" s="19"/>
      <c r="E109" s="19"/>
      <c r="F109" s="19"/>
      <c r="G109" s="19"/>
      <c r="H109" s="19"/>
      <c r="I109" s="19"/>
    </row>
    <row r="110" spans="1:10" x14ac:dyDescent="0.45">
      <c r="A110" s="101"/>
      <c r="B110" s="19"/>
      <c r="C110" s="19"/>
      <c r="D110" s="19"/>
      <c r="E110" s="19"/>
      <c r="F110" s="19"/>
      <c r="G110" s="19"/>
      <c r="H110" s="19"/>
      <c r="I110" s="19"/>
    </row>
    <row r="111" spans="1:10" x14ac:dyDescent="0.45">
      <c r="A111" s="19"/>
      <c r="B111" s="19"/>
      <c r="C111" s="19"/>
      <c r="D111" s="19"/>
      <c r="E111" s="19"/>
      <c r="F111" s="19"/>
      <c r="G111" s="19"/>
      <c r="H111" s="19"/>
      <c r="I111" s="19"/>
    </row>
    <row r="112" spans="1:10" x14ac:dyDescent="0.45">
      <c r="A112" s="19"/>
      <c r="B112" s="19"/>
      <c r="C112" s="19"/>
      <c r="D112" s="19"/>
      <c r="E112" s="19"/>
      <c r="F112" s="19"/>
      <c r="G112" s="19"/>
      <c r="H112" s="19"/>
      <c r="I112" s="19"/>
    </row>
    <row r="113" spans="1:9" x14ac:dyDescent="0.45">
      <c r="A113" s="19"/>
      <c r="B113" s="19"/>
      <c r="C113" s="19"/>
      <c r="D113" s="19"/>
      <c r="E113" s="19"/>
      <c r="F113" s="19"/>
      <c r="G113" s="19"/>
      <c r="H113" s="19"/>
      <c r="I113" s="19"/>
    </row>
    <row r="114" spans="1:9" x14ac:dyDescent="0.45">
      <c r="A114" s="19"/>
      <c r="B114" s="19"/>
      <c r="C114" s="19"/>
      <c r="D114" s="19"/>
      <c r="E114" s="19"/>
      <c r="F114" s="19"/>
      <c r="G114" s="19"/>
      <c r="H114" s="19"/>
      <c r="I114" s="19"/>
    </row>
    <row r="115" spans="1:9" x14ac:dyDescent="0.45">
      <c r="A115" s="19"/>
      <c r="B115" s="19"/>
      <c r="C115" s="19"/>
      <c r="D115" s="19"/>
      <c r="E115" s="19"/>
      <c r="F115" s="19"/>
      <c r="G115" s="19"/>
      <c r="H115" s="19"/>
      <c r="I115" s="19"/>
    </row>
    <row r="116" spans="1:9" x14ac:dyDescent="0.45">
      <c r="A116" s="19"/>
      <c r="B116" s="19"/>
      <c r="C116" s="19"/>
      <c r="D116" s="19"/>
      <c r="E116" s="19"/>
      <c r="F116" s="19"/>
      <c r="G116" s="19"/>
      <c r="H116" s="19"/>
      <c r="I116" s="19"/>
    </row>
    <row r="117" spans="1:9" x14ac:dyDescent="0.45">
      <c r="A117" s="101"/>
      <c r="B117" s="101"/>
      <c r="C117" s="19"/>
      <c r="D117" s="101"/>
      <c r="E117" s="19"/>
      <c r="F117" s="101"/>
      <c r="G117" s="19"/>
      <c r="H117" s="101"/>
      <c r="I117" s="19"/>
    </row>
    <row r="118" spans="1:9" x14ac:dyDescent="0.45">
      <c r="A118" s="101"/>
      <c r="B118" s="101"/>
      <c r="C118" s="74"/>
      <c r="D118" s="101"/>
      <c r="E118" s="74"/>
      <c r="F118" s="101"/>
      <c r="G118" s="74"/>
      <c r="H118" s="101"/>
      <c r="I118" s="19"/>
    </row>
    <row r="119" spans="1:9" x14ac:dyDescent="0.45">
      <c r="A119" s="19"/>
      <c r="B119" s="19"/>
      <c r="C119" s="19"/>
      <c r="D119" s="19"/>
      <c r="E119" s="19"/>
      <c r="F119" s="19"/>
      <c r="G119" s="19"/>
      <c r="H119" s="19"/>
      <c r="I119" s="19"/>
    </row>
    <row r="120" spans="1:9" x14ac:dyDescent="0.45">
      <c r="A120" s="19"/>
      <c r="B120" s="19"/>
      <c r="C120" s="19"/>
      <c r="D120" s="19"/>
      <c r="E120" s="19"/>
      <c r="F120" s="19"/>
      <c r="G120" s="19"/>
      <c r="H120" s="19"/>
      <c r="I120" s="19"/>
    </row>
    <row r="121" spans="1:9" x14ac:dyDescent="0.45">
      <c r="A121" s="101"/>
      <c r="B121" s="19"/>
      <c r="C121" s="19"/>
      <c r="D121" s="19"/>
      <c r="E121" s="19"/>
      <c r="F121" s="19"/>
      <c r="G121" s="19"/>
      <c r="H121" s="19"/>
      <c r="I121" s="19"/>
    </row>
    <row r="122" spans="1:9" x14ac:dyDescent="0.45">
      <c r="A122" s="19"/>
      <c r="B122" s="19"/>
      <c r="C122" s="19"/>
      <c r="D122" s="19"/>
      <c r="E122" s="19"/>
      <c r="F122" s="19"/>
      <c r="G122" s="19"/>
      <c r="H122" s="19"/>
      <c r="I122" s="19"/>
    </row>
    <row r="123" spans="1:9" x14ac:dyDescent="0.45">
      <c r="A123" s="19"/>
      <c r="B123" s="19"/>
      <c r="C123" s="19"/>
      <c r="D123" s="19"/>
      <c r="E123" s="19"/>
      <c r="F123" s="19"/>
      <c r="G123" s="19"/>
      <c r="H123" s="19"/>
      <c r="I123" s="19"/>
    </row>
    <row r="124" spans="1:9" x14ac:dyDescent="0.45">
      <c r="A124" s="19"/>
      <c r="B124" s="19"/>
      <c r="C124" s="19"/>
      <c r="D124" s="19"/>
      <c r="E124" s="19"/>
      <c r="F124" s="19"/>
      <c r="G124" s="19"/>
      <c r="H124" s="19"/>
      <c r="I124" s="19"/>
    </row>
    <row r="125" spans="1:9" x14ac:dyDescent="0.45">
      <c r="A125" s="19"/>
      <c r="B125" s="19"/>
      <c r="C125" s="19"/>
      <c r="D125" s="19"/>
      <c r="E125" s="19"/>
      <c r="F125" s="19"/>
      <c r="G125" s="19"/>
      <c r="H125" s="19"/>
      <c r="I125" s="19"/>
    </row>
    <row r="126" spans="1:9" x14ac:dyDescent="0.45">
      <c r="A126" s="19"/>
      <c r="B126" s="19"/>
      <c r="C126" s="19"/>
      <c r="D126" s="19"/>
      <c r="E126" s="19"/>
      <c r="F126" s="19"/>
      <c r="G126" s="19"/>
      <c r="H126" s="19"/>
      <c r="I126" s="19"/>
    </row>
    <row r="127" spans="1:9" x14ac:dyDescent="0.45">
      <c r="A127" s="19"/>
      <c r="B127" s="19"/>
      <c r="C127" s="19"/>
      <c r="D127" s="19"/>
      <c r="E127" s="19"/>
      <c r="F127" s="19"/>
      <c r="G127" s="19"/>
      <c r="H127" s="19"/>
      <c r="I127" s="19"/>
    </row>
    <row r="128" spans="1:9" x14ac:dyDescent="0.45">
      <c r="A128" s="101"/>
      <c r="B128" s="101"/>
      <c r="C128" s="19"/>
      <c r="D128" s="101"/>
      <c r="E128" s="19"/>
      <c r="F128" s="101"/>
      <c r="G128" s="19"/>
      <c r="H128" s="101"/>
      <c r="I128" s="19"/>
    </row>
    <row r="129" spans="1:9" x14ac:dyDescent="0.45">
      <c r="A129" s="101"/>
      <c r="B129" s="101"/>
      <c r="C129" s="74"/>
      <c r="D129" s="101"/>
      <c r="E129" s="74"/>
      <c r="F129" s="101"/>
      <c r="G129" s="74"/>
      <c r="H129" s="101"/>
      <c r="I129" s="19"/>
    </row>
    <row r="130" spans="1:9" x14ac:dyDescent="0.45">
      <c r="A130" s="19"/>
      <c r="B130" s="19"/>
      <c r="C130" s="19"/>
      <c r="D130" s="19"/>
      <c r="E130" s="19"/>
      <c r="F130" s="19"/>
      <c r="G130" s="19"/>
      <c r="H130" s="19"/>
      <c r="I130" s="19"/>
    </row>
    <row r="131" spans="1:9" x14ac:dyDescent="0.45">
      <c r="A131" s="19"/>
      <c r="B131" s="19"/>
      <c r="C131" s="19"/>
      <c r="D131" s="19"/>
      <c r="E131" s="19"/>
      <c r="F131" s="19"/>
      <c r="G131" s="19"/>
      <c r="H131" s="19"/>
      <c r="I131" s="19"/>
    </row>
    <row r="132" spans="1:9" x14ac:dyDescent="0.45">
      <c r="A132" s="101"/>
      <c r="B132" s="19"/>
      <c r="C132" s="19"/>
      <c r="D132" s="19"/>
      <c r="E132" s="19"/>
      <c r="F132" s="19"/>
      <c r="G132" s="19"/>
      <c r="H132" s="19"/>
      <c r="I132" s="19"/>
    </row>
    <row r="133" spans="1:9" x14ac:dyDescent="0.45">
      <c r="A133" s="19"/>
      <c r="B133" s="19"/>
      <c r="C133" s="19"/>
      <c r="D133" s="19"/>
      <c r="E133" s="19"/>
      <c r="F133" s="19"/>
      <c r="G133" s="19"/>
      <c r="H133" s="19"/>
      <c r="I133" s="19"/>
    </row>
    <row r="134" spans="1:9" x14ac:dyDescent="0.45">
      <c r="A134" s="19"/>
      <c r="B134" s="19"/>
      <c r="C134" s="19"/>
      <c r="D134" s="19"/>
      <c r="E134" s="19"/>
      <c r="F134" s="19"/>
      <c r="G134" s="19"/>
      <c r="H134" s="19"/>
      <c r="I134" s="19"/>
    </row>
    <row r="135" spans="1:9" x14ac:dyDescent="0.45">
      <c r="A135" s="19"/>
      <c r="B135" s="19"/>
      <c r="C135" s="19"/>
      <c r="D135" s="19"/>
      <c r="E135" s="19"/>
      <c r="F135" s="19"/>
      <c r="G135" s="19"/>
      <c r="H135" s="19"/>
      <c r="I135" s="19"/>
    </row>
    <row r="136" spans="1:9" x14ac:dyDescent="0.45">
      <c r="A136" s="19"/>
      <c r="B136" s="19"/>
      <c r="C136" s="19"/>
      <c r="D136" s="19"/>
      <c r="E136" s="19"/>
      <c r="F136" s="19"/>
      <c r="G136" s="19"/>
      <c r="H136" s="19"/>
      <c r="I136" s="19"/>
    </row>
    <row r="137" spans="1:9" x14ac:dyDescent="0.45">
      <c r="A137" s="19"/>
      <c r="B137" s="19"/>
      <c r="C137" s="19"/>
      <c r="D137" s="19"/>
      <c r="E137" s="19"/>
      <c r="F137" s="19"/>
      <c r="G137" s="19"/>
      <c r="H137" s="19"/>
      <c r="I137" s="19"/>
    </row>
    <row r="138" spans="1:9" x14ac:dyDescent="0.45">
      <c r="A138" s="19"/>
      <c r="B138" s="19"/>
      <c r="C138" s="19"/>
      <c r="D138" s="19"/>
      <c r="E138" s="19"/>
      <c r="F138" s="19"/>
      <c r="G138" s="19"/>
      <c r="H138" s="19"/>
      <c r="I138" s="19"/>
    </row>
    <row r="139" spans="1:9" x14ac:dyDescent="0.45">
      <c r="A139" s="101"/>
      <c r="B139" s="101"/>
      <c r="C139" s="19"/>
      <c r="D139" s="101"/>
      <c r="E139" s="19"/>
      <c r="F139" s="101"/>
      <c r="G139" s="19"/>
      <c r="H139" s="101"/>
      <c r="I139" s="19"/>
    </row>
    <row r="140" spans="1:9" x14ac:dyDescent="0.45">
      <c r="A140" s="101"/>
      <c r="B140" s="101"/>
      <c r="C140" s="74"/>
      <c r="D140" s="101"/>
      <c r="E140" s="74"/>
      <c r="F140" s="101"/>
      <c r="G140" s="74"/>
      <c r="H140" s="101"/>
      <c r="I140" s="19"/>
    </row>
    <row r="141" spans="1:9" x14ac:dyDescent="0.45">
      <c r="A141" s="19"/>
      <c r="B141" s="101"/>
      <c r="C141" s="19"/>
      <c r="D141" s="101"/>
      <c r="E141" s="19"/>
      <c r="F141" s="101"/>
      <c r="G141" s="19"/>
      <c r="H141" s="101"/>
      <c r="I141" s="19"/>
    </row>
    <row r="142" spans="1:9" x14ac:dyDescent="0.45">
      <c r="A142" s="19"/>
      <c r="B142" s="19"/>
      <c r="C142" s="19"/>
      <c r="D142" s="19"/>
      <c r="E142" s="19"/>
      <c r="F142" s="19"/>
      <c r="G142" s="19"/>
      <c r="H142" s="19"/>
      <c r="I142" s="19"/>
    </row>
    <row r="143" spans="1:9" x14ac:dyDescent="0.45">
      <c r="A143" s="19"/>
      <c r="B143" s="19"/>
      <c r="C143" s="19"/>
      <c r="D143" s="19"/>
      <c r="E143" s="19"/>
      <c r="F143" s="19"/>
      <c r="G143" s="19"/>
      <c r="H143" s="19"/>
      <c r="I143" s="19"/>
    </row>
    <row r="144" spans="1:9" x14ac:dyDescent="0.45">
      <c r="A144" s="19"/>
      <c r="B144" s="19"/>
      <c r="C144" s="19"/>
      <c r="D144" s="19"/>
      <c r="E144" s="19"/>
      <c r="F144" s="19"/>
      <c r="G144" s="19"/>
      <c r="H144" s="19"/>
      <c r="I144" s="19"/>
    </row>
    <row r="145" spans="1:9" x14ac:dyDescent="0.45">
      <c r="A145" s="19"/>
      <c r="B145" s="19"/>
      <c r="C145" s="19"/>
      <c r="D145" s="19"/>
      <c r="E145" s="19"/>
      <c r="F145" s="19"/>
      <c r="G145" s="19"/>
      <c r="H145" s="19"/>
      <c r="I145" s="19"/>
    </row>
    <row r="146" spans="1:9" x14ac:dyDescent="0.45">
      <c r="A146" s="19"/>
      <c r="B146" s="19"/>
      <c r="C146" s="19"/>
      <c r="D146" s="19"/>
      <c r="E146" s="19"/>
      <c r="F146" s="19"/>
      <c r="G146" s="19"/>
      <c r="H146" s="19"/>
      <c r="I146" s="19"/>
    </row>
    <row r="147" spans="1:9" x14ac:dyDescent="0.45">
      <c r="A147" s="19"/>
      <c r="B147" s="19"/>
      <c r="C147" s="19"/>
      <c r="D147" s="19"/>
      <c r="E147" s="19"/>
      <c r="F147" s="19"/>
      <c r="G147" s="19"/>
      <c r="H147" s="19"/>
      <c r="I147" s="19"/>
    </row>
    <row r="148" spans="1:9" x14ac:dyDescent="0.45">
      <c r="A148" s="19"/>
      <c r="B148" s="101"/>
      <c r="C148" s="19"/>
      <c r="D148" s="101"/>
      <c r="E148" s="19"/>
      <c r="F148" s="101"/>
      <c r="G148" s="19"/>
      <c r="H148" s="101"/>
      <c r="I148" s="19"/>
    </row>
    <row r="149" spans="1:9" x14ac:dyDescent="0.45">
      <c r="A149" s="19"/>
      <c r="B149" s="19"/>
      <c r="C149" s="19"/>
      <c r="D149" s="19"/>
      <c r="E149" s="19"/>
      <c r="F149" s="19"/>
      <c r="G149" s="19"/>
      <c r="H149" s="19"/>
      <c r="I149" s="19"/>
    </row>
    <row r="150" spans="1:9" x14ac:dyDescent="0.45">
      <c r="A150" s="19"/>
      <c r="B150" s="73"/>
      <c r="C150" s="74"/>
      <c r="D150" s="73"/>
      <c r="E150" s="74"/>
      <c r="F150" s="73"/>
      <c r="G150" s="74"/>
      <c r="H150" s="73"/>
    </row>
    <row r="151" spans="1:9" x14ac:dyDescent="0.45">
      <c r="A151" s="19"/>
      <c r="B151" s="73"/>
      <c r="C151" s="74"/>
      <c r="D151" s="73"/>
      <c r="E151" s="74"/>
      <c r="F151" s="73"/>
      <c r="G151" s="74"/>
      <c r="H151" s="73"/>
    </row>
    <row r="152" spans="1:9" x14ac:dyDescent="0.45">
      <c r="A152" s="19"/>
      <c r="B152" s="19"/>
      <c r="C152" s="19"/>
      <c r="D152" s="19"/>
      <c r="E152" s="19"/>
      <c r="F152" s="19"/>
      <c r="G152" s="19"/>
      <c r="H152" s="19"/>
    </row>
  </sheetData>
  <mergeCells count="1">
    <mergeCell ref="V10:Y10"/>
  </mergeCells>
  <pageMargins left="0" right="0" top="0" bottom="0" header="0" footer="0"/>
  <pageSetup paperSize="8" scale="61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5"/>
  <sheetViews>
    <sheetView zoomScale="70" zoomScaleNormal="70" workbookViewId="0">
      <selection activeCell="A3" sqref="A3"/>
    </sheetView>
  </sheetViews>
  <sheetFormatPr defaultColWidth="8.73046875" defaultRowHeight="14.25" x14ac:dyDescent="0.45"/>
  <cols>
    <col min="1" max="2" width="14.19921875" customWidth="1"/>
    <col min="3" max="3" width="15" bestFit="1" customWidth="1"/>
    <col min="4" max="4" width="10.73046875" bestFit="1" customWidth="1"/>
    <col min="5" max="5" width="9.796875" bestFit="1" customWidth="1"/>
    <col min="6" max="6" width="9" bestFit="1" customWidth="1"/>
    <col min="7" max="7" width="10.73046875" customWidth="1"/>
    <col min="9" max="9" width="13.265625" customWidth="1"/>
    <col min="10" max="10" width="16.796875" customWidth="1"/>
    <col min="11" max="11" width="15" bestFit="1" customWidth="1"/>
    <col min="13" max="13" width="16.73046875" bestFit="1" customWidth="1"/>
    <col min="14" max="14" width="16.53125" bestFit="1" customWidth="1"/>
    <col min="18" max="18" width="21.19921875" customWidth="1"/>
    <col min="20" max="21" width="15" bestFit="1" customWidth="1"/>
    <col min="22" max="22" width="10" customWidth="1"/>
    <col min="26" max="26" width="8.265625" bestFit="1" customWidth="1"/>
    <col min="27" max="27" width="8.265625" customWidth="1"/>
    <col min="28" max="28" width="21.19921875" customWidth="1"/>
    <col min="30" max="31" width="15" bestFit="1" customWidth="1"/>
    <col min="38" max="38" width="21.19921875" customWidth="1"/>
  </cols>
  <sheetData>
    <row r="1" spans="1:38" ht="23.25" x14ac:dyDescent="0.7">
      <c r="A1" s="1" t="s">
        <v>5</v>
      </c>
      <c r="B1" s="1"/>
    </row>
    <row r="2" spans="1:38" ht="23.25" x14ac:dyDescent="0.7">
      <c r="A2" s="1" t="s">
        <v>40</v>
      </c>
      <c r="B2" s="1"/>
      <c r="D2" s="3" t="s">
        <v>82</v>
      </c>
    </row>
    <row r="3" spans="1:38" ht="23.25" x14ac:dyDescent="0.7">
      <c r="A3" s="117" t="s">
        <v>85</v>
      </c>
      <c r="B3" s="3"/>
      <c r="W3" s="19"/>
      <c r="X3" s="19"/>
    </row>
    <row r="4" spans="1:38" x14ac:dyDescent="0.45">
      <c r="A4" s="2"/>
      <c r="B4" s="2"/>
      <c r="W4" s="19"/>
      <c r="X4" s="19"/>
    </row>
    <row r="5" spans="1:38" x14ac:dyDescent="0.45">
      <c r="A5" s="4" t="s">
        <v>6</v>
      </c>
      <c r="B5" s="102">
        <v>43630</v>
      </c>
      <c r="W5" s="19"/>
      <c r="X5" s="19"/>
    </row>
    <row r="6" spans="1:38" x14ac:dyDescent="0.45">
      <c r="A6" s="4" t="s">
        <v>7</v>
      </c>
      <c r="B6" s="110">
        <v>43659</v>
      </c>
      <c r="C6">
        <f>B6-B5</f>
        <v>29</v>
      </c>
      <c r="D6" t="s">
        <v>8</v>
      </c>
      <c r="W6" s="19"/>
      <c r="X6" s="19"/>
    </row>
    <row r="7" spans="1:38" x14ac:dyDescent="0.45">
      <c r="W7" s="19"/>
      <c r="X7" s="19"/>
    </row>
    <row r="8" spans="1:38" x14ac:dyDescent="0.45">
      <c r="W8" s="19"/>
      <c r="X8" s="19"/>
    </row>
    <row r="9" spans="1:38" x14ac:dyDescent="0.45">
      <c r="W9" s="19"/>
      <c r="X9" s="19"/>
    </row>
    <row r="10" spans="1:38" x14ac:dyDescent="0.45">
      <c r="W10" s="19"/>
      <c r="X10" s="19"/>
    </row>
    <row r="11" spans="1:38" x14ac:dyDescent="0.45">
      <c r="A11" s="18"/>
      <c r="B11" s="18"/>
      <c r="C11" s="18"/>
      <c r="D11" s="18"/>
      <c r="E11" s="19"/>
      <c r="F11" s="19"/>
      <c r="G11" s="20"/>
      <c r="H11" s="21"/>
      <c r="W11" s="19"/>
      <c r="X11" s="19"/>
    </row>
    <row r="12" spans="1:38" ht="15.75" x14ac:dyDescent="0.5">
      <c r="A12" s="17" t="s">
        <v>15</v>
      </c>
      <c r="B12" s="110">
        <v>43661</v>
      </c>
      <c r="C12" s="22" t="s">
        <v>17</v>
      </c>
      <c r="F12">
        <f>B12-B5</f>
        <v>31</v>
      </c>
      <c r="G12" t="s">
        <v>9</v>
      </c>
      <c r="J12" s="17" t="s">
        <v>15</v>
      </c>
      <c r="K12" s="110" t="s">
        <v>58</v>
      </c>
      <c r="L12" s="22" t="s">
        <v>18</v>
      </c>
      <c r="T12" s="17" t="s">
        <v>15</v>
      </c>
      <c r="U12" s="110">
        <v>43768</v>
      </c>
      <c r="V12" s="22" t="s">
        <v>19</v>
      </c>
      <c r="X12" s="19"/>
      <c r="AD12" s="17" t="s">
        <v>15</v>
      </c>
      <c r="AE12" s="110">
        <v>43859</v>
      </c>
      <c r="AF12" s="22" t="s">
        <v>20</v>
      </c>
    </row>
    <row r="13" spans="1:38" x14ac:dyDescent="0.45">
      <c r="C13" s="21"/>
      <c r="J13" t="s">
        <v>16</v>
      </c>
      <c r="K13" t="e">
        <f>K12-D9</f>
        <v>#VALUE!</v>
      </c>
      <c r="T13" t="s">
        <v>16</v>
      </c>
      <c r="U13">
        <f>U12-D9</f>
        <v>43768</v>
      </c>
      <c r="X13" s="19"/>
      <c r="AD13" t="s">
        <v>16</v>
      </c>
      <c r="AE13">
        <f>AE12-D9</f>
        <v>43859</v>
      </c>
    </row>
    <row r="14" spans="1:38" s="25" customFormat="1" ht="16.5" customHeight="1" x14ac:dyDescent="0.45">
      <c r="A14" s="191" t="s">
        <v>0</v>
      </c>
      <c r="B14" s="191" t="s">
        <v>1</v>
      </c>
      <c r="C14" s="193" t="s">
        <v>80</v>
      </c>
      <c r="D14" s="23" t="s">
        <v>24</v>
      </c>
      <c r="E14" s="10" t="s">
        <v>23</v>
      </c>
      <c r="F14" s="10" t="s">
        <v>2</v>
      </c>
      <c r="G14" s="10" t="s">
        <v>14</v>
      </c>
      <c r="H14" s="10" t="s">
        <v>3</v>
      </c>
      <c r="J14" s="191" t="s">
        <v>0</v>
      </c>
      <c r="K14" s="191" t="s">
        <v>1</v>
      </c>
      <c r="L14" s="23" t="s">
        <v>24</v>
      </c>
      <c r="M14" s="10" t="s">
        <v>23</v>
      </c>
      <c r="N14" s="10" t="s">
        <v>2</v>
      </c>
      <c r="O14" s="10" t="s">
        <v>14</v>
      </c>
      <c r="P14" s="10" t="s">
        <v>3</v>
      </c>
      <c r="Q14" s="10" t="s">
        <v>78</v>
      </c>
      <c r="R14" s="189" t="s">
        <v>30</v>
      </c>
      <c r="T14" s="191" t="s">
        <v>0</v>
      </c>
      <c r="U14" s="191" t="s">
        <v>1</v>
      </c>
      <c r="V14" s="23" t="s">
        <v>24</v>
      </c>
      <c r="W14" s="10" t="s">
        <v>23</v>
      </c>
      <c r="X14" s="10" t="s">
        <v>2</v>
      </c>
      <c r="Y14" s="10" t="s">
        <v>14</v>
      </c>
      <c r="Z14" s="10" t="s">
        <v>3</v>
      </c>
      <c r="AA14" s="10" t="s">
        <v>78</v>
      </c>
      <c r="AB14" s="189" t="s">
        <v>30</v>
      </c>
      <c r="AD14" s="191" t="s">
        <v>0</v>
      </c>
      <c r="AE14" s="191" t="s">
        <v>1</v>
      </c>
      <c r="AF14" s="23" t="s">
        <v>24</v>
      </c>
      <c r="AG14" s="10" t="s">
        <v>23</v>
      </c>
      <c r="AH14" s="10" t="s">
        <v>2</v>
      </c>
      <c r="AI14" s="10" t="s">
        <v>14</v>
      </c>
      <c r="AJ14" s="10" t="s">
        <v>3</v>
      </c>
      <c r="AK14" s="10" t="s">
        <v>78</v>
      </c>
      <c r="AL14" s="189" t="s">
        <v>30</v>
      </c>
    </row>
    <row r="15" spans="1:38" s="25" customFormat="1" x14ac:dyDescent="0.45">
      <c r="A15" s="192"/>
      <c r="B15" s="192"/>
      <c r="C15" s="194"/>
      <c r="D15" s="11" t="s">
        <v>25</v>
      </c>
      <c r="E15" s="11" t="s">
        <v>25</v>
      </c>
      <c r="F15" s="11" t="s">
        <v>27</v>
      </c>
      <c r="G15" s="11" t="s">
        <v>28</v>
      </c>
      <c r="H15" s="11" t="s">
        <v>29</v>
      </c>
      <c r="J15" s="192"/>
      <c r="K15" s="192"/>
      <c r="L15" s="11" t="s">
        <v>25</v>
      </c>
      <c r="M15" s="11" t="s">
        <v>25</v>
      </c>
      <c r="N15" s="11" t="s">
        <v>27</v>
      </c>
      <c r="O15" s="11" t="s">
        <v>28</v>
      </c>
      <c r="P15" s="11" t="s">
        <v>29</v>
      </c>
      <c r="Q15" s="11" t="s">
        <v>79</v>
      </c>
      <c r="R15" s="190"/>
      <c r="T15" s="192"/>
      <c r="U15" s="192"/>
      <c r="V15" s="11" t="s">
        <v>25</v>
      </c>
      <c r="W15" s="11" t="s">
        <v>25</v>
      </c>
      <c r="X15" s="11" t="s">
        <v>27</v>
      </c>
      <c r="Y15" s="11" t="s">
        <v>28</v>
      </c>
      <c r="Z15" s="11" t="s">
        <v>29</v>
      </c>
      <c r="AA15" s="11" t="s">
        <v>79</v>
      </c>
      <c r="AB15" s="190"/>
      <c r="AD15" s="192"/>
      <c r="AE15" s="192"/>
      <c r="AF15" s="11" t="s">
        <v>25</v>
      </c>
      <c r="AG15" s="11" t="s">
        <v>25</v>
      </c>
      <c r="AH15" s="11" t="s">
        <v>27</v>
      </c>
      <c r="AI15" s="11" t="s">
        <v>28</v>
      </c>
      <c r="AJ15" s="11" t="s">
        <v>29</v>
      </c>
      <c r="AK15" s="11" t="s">
        <v>79</v>
      </c>
      <c r="AL15" s="190"/>
    </row>
    <row r="16" spans="1:38" x14ac:dyDescent="0.45">
      <c r="A16" s="24" t="s">
        <v>4</v>
      </c>
      <c r="B16" s="24">
        <v>1</v>
      </c>
      <c r="C16" s="142">
        <v>100</v>
      </c>
      <c r="D16" s="143">
        <v>96</v>
      </c>
      <c r="E16" s="144">
        <v>134</v>
      </c>
      <c r="F16" s="145">
        <v>30</v>
      </c>
      <c r="G16" s="5">
        <f>(PI()*(D16/2)^2*E16)*10^-6</f>
        <v>0.96992274949869839</v>
      </c>
      <c r="H16" s="5">
        <f t="shared" ref="H16" si="0">G16/F16</f>
        <v>3.2330758316623277E-2</v>
      </c>
      <c r="I16" s="25"/>
      <c r="J16" s="24" t="s">
        <v>4</v>
      </c>
      <c r="K16" s="12">
        <v>1</v>
      </c>
      <c r="L16" s="143"/>
      <c r="M16" s="144"/>
      <c r="N16" s="145"/>
      <c r="O16" s="5">
        <f>PI()*(L16/2)^2*M16</f>
        <v>0</v>
      </c>
      <c r="P16" s="5" t="e">
        <f t="shared" ref="P16:P24" si="1">O16/N16</f>
        <v>#DIV/0!</v>
      </c>
      <c r="Q16" s="105" t="e">
        <f t="shared" ref="Q16:Q33" si="2">1-P16/$H16</f>
        <v>#DIV/0!</v>
      </c>
      <c r="R16" s="6" t="e">
        <f>IF(Q16=100%,"chlorides","continues")</f>
        <v>#DIV/0!</v>
      </c>
      <c r="S16" s="25"/>
      <c r="T16" s="24" t="s">
        <v>4</v>
      </c>
      <c r="U16" s="12">
        <v>1</v>
      </c>
      <c r="V16" s="143">
        <v>96</v>
      </c>
      <c r="W16" s="144">
        <v>117</v>
      </c>
      <c r="X16" s="145">
        <v>30</v>
      </c>
      <c r="Y16" s="5">
        <f>(PI()*(V16/2)^2*W16)*10^-6</f>
        <v>0.84687284844289334</v>
      </c>
      <c r="Z16" s="5">
        <f t="shared" ref="Z16:Z24" si="3">Y16/X16</f>
        <v>2.8229094948096445E-2</v>
      </c>
      <c r="AA16" s="105">
        <f>1-Z16/$H16</f>
        <v>0.12686567164179097</v>
      </c>
      <c r="AB16" s="6" t="str">
        <f>IF(AA16=100%,"chlorides","continues")</f>
        <v>continues</v>
      </c>
      <c r="AC16" s="25"/>
      <c r="AD16" s="24" t="s">
        <v>4</v>
      </c>
      <c r="AE16" s="12">
        <v>1</v>
      </c>
      <c r="AF16" s="143">
        <v>96</v>
      </c>
      <c r="AG16" s="144">
        <v>85</v>
      </c>
      <c r="AH16" s="145">
        <v>30</v>
      </c>
      <c r="AI16" s="5">
        <f>(PI()*(AF16/2)^2*AG16)*10^-6</f>
        <v>0.615249505279025</v>
      </c>
      <c r="AJ16" s="5">
        <f t="shared" ref="AJ16:AJ24" si="4">AI16/AH16</f>
        <v>2.0508316842634166E-2</v>
      </c>
      <c r="AK16" s="105">
        <f>1-AJ16/$H16</f>
        <v>0.36567164179104483</v>
      </c>
      <c r="AL16" s="6" t="str">
        <f>IF(AK16=100%,"chlorides","continues")</f>
        <v>continues</v>
      </c>
    </row>
    <row r="17" spans="1:38" x14ac:dyDescent="0.45">
      <c r="A17" s="27" t="s">
        <v>4</v>
      </c>
      <c r="B17" s="27">
        <v>2</v>
      </c>
      <c r="C17" s="146">
        <v>100</v>
      </c>
      <c r="D17" s="147">
        <v>96</v>
      </c>
      <c r="E17" s="147">
        <v>108.99999999999999</v>
      </c>
      <c r="F17" s="148">
        <v>30</v>
      </c>
      <c r="G17" s="6">
        <f t="shared" ref="G17:G33" si="5">(PI()*(D17/2)^2*E17)*10^-6</f>
        <v>0.78896701265192615</v>
      </c>
      <c r="H17" s="6">
        <f t="shared" ref="H17:H24" si="6">G17/F17</f>
        <v>2.6298900421730873E-2</v>
      </c>
      <c r="I17" s="25"/>
      <c r="J17" s="27" t="s">
        <v>4</v>
      </c>
      <c r="K17" s="13">
        <v>2</v>
      </c>
      <c r="L17" s="147"/>
      <c r="M17" s="147"/>
      <c r="N17" s="148"/>
      <c r="O17" s="6">
        <f t="shared" ref="O17:O33" si="7">PI()*(L17/2)^2*M17</f>
        <v>0</v>
      </c>
      <c r="P17" s="6" t="e">
        <f t="shared" si="1"/>
        <v>#DIV/0!</v>
      </c>
      <c r="Q17" s="106" t="e">
        <f t="shared" si="2"/>
        <v>#DIV/0!</v>
      </c>
      <c r="R17" s="6" t="e">
        <f t="shared" ref="R17:R33" si="8">IF(Q17=100%,"chlorides","continues")</f>
        <v>#DIV/0!</v>
      </c>
      <c r="S17" s="25"/>
      <c r="T17" s="27" t="s">
        <v>4</v>
      </c>
      <c r="U17" s="13">
        <v>2</v>
      </c>
      <c r="V17" s="147">
        <v>96</v>
      </c>
      <c r="W17" s="147">
        <v>6.9999999999999929</v>
      </c>
      <c r="X17" s="148">
        <v>30</v>
      </c>
      <c r="Y17" s="6">
        <f t="shared" ref="Y17:Y33" si="9">(PI()*(V17/2)^2*W17)*10^-6</f>
        <v>5.0667606317096131E-2</v>
      </c>
      <c r="Z17" s="6">
        <f t="shared" si="3"/>
        <v>1.688920210569871E-3</v>
      </c>
      <c r="AA17" s="106">
        <f t="shared" ref="AA17:AA33" si="10">1-Z17/$H17</f>
        <v>0.93577981651376152</v>
      </c>
      <c r="AB17" s="6" t="str">
        <f t="shared" ref="AB17:AB33" si="11">IF(AA17=100%,"chlorides","continues")</f>
        <v>continues</v>
      </c>
      <c r="AC17" s="25"/>
      <c r="AD17" s="27" t="s">
        <v>4</v>
      </c>
      <c r="AE17" s="13">
        <v>2</v>
      </c>
      <c r="AF17" s="147">
        <v>96</v>
      </c>
      <c r="AG17" s="147">
        <v>8</v>
      </c>
      <c r="AH17" s="148">
        <v>30</v>
      </c>
      <c r="AI17" s="6">
        <f t="shared" ref="AI17:AI33" si="12">(PI()*(AF17/2)^2*AG17)*10^-6</f>
        <v>5.7905835790967065E-2</v>
      </c>
      <c r="AJ17" s="6">
        <f t="shared" si="4"/>
        <v>1.9301945263655688E-3</v>
      </c>
      <c r="AK17" s="106">
        <f t="shared" ref="AK17:AK33" si="13">1-AJ17/$H17</f>
        <v>0.92660550458715596</v>
      </c>
      <c r="AL17" s="6" t="str">
        <f t="shared" ref="AL17:AL33" si="14">IF(AK17=100%,"chlorides","continues")</f>
        <v>continues</v>
      </c>
    </row>
    <row r="18" spans="1:38" x14ac:dyDescent="0.45">
      <c r="A18" s="27" t="s">
        <v>4</v>
      </c>
      <c r="B18" s="27">
        <v>3</v>
      </c>
      <c r="C18" s="146">
        <v>100</v>
      </c>
      <c r="D18" s="147">
        <v>96</v>
      </c>
      <c r="E18" s="147">
        <v>21.999999999999993</v>
      </c>
      <c r="F18" s="148">
        <v>30</v>
      </c>
      <c r="G18" s="6">
        <f t="shared" si="5"/>
        <v>0.15924104842515938</v>
      </c>
      <c r="H18" s="6">
        <f t="shared" si="6"/>
        <v>5.3080349475053126E-3</v>
      </c>
      <c r="I18" s="25"/>
      <c r="J18" s="27" t="s">
        <v>4</v>
      </c>
      <c r="K18" s="13">
        <v>3</v>
      </c>
      <c r="L18" s="147"/>
      <c r="M18" s="147"/>
      <c r="N18" s="148"/>
      <c r="O18" s="6">
        <f t="shared" si="7"/>
        <v>0</v>
      </c>
      <c r="P18" s="6" t="e">
        <f t="shared" si="1"/>
        <v>#DIV/0!</v>
      </c>
      <c r="Q18" s="106" t="e">
        <f t="shared" si="2"/>
        <v>#DIV/0!</v>
      </c>
      <c r="R18" s="6" t="e">
        <f t="shared" si="8"/>
        <v>#DIV/0!</v>
      </c>
      <c r="S18" s="25"/>
      <c r="T18" s="27" t="s">
        <v>4</v>
      </c>
      <c r="U18" s="13">
        <v>3</v>
      </c>
      <c r="V18" s="147">
        <v>96</v>
      </c>
      <c r="W18" s="147">
        <v>3.0000000000000071</v>
      </c>
      <c r="X18" s="148">
        <v>30</v>
      </c>
      <c r="Y18" s="6">
        <f t="shared" si="9"/>
        <v>2.1714688421612699E-2</v>
      </c>
      <c r="Z18" s="6">
        <f t="shared" si="3"/>
        <v>7.2382294738708994E-4</v>
      </c>
      <c r="AA18" s="106">
        <f t="shared" si="10"/>
        <v>0.86363636363636331</v>
      </c>
      <c r="AB18" s="6" t="str">
        <f t="shared" si="11"/>
        <v>continues</v>
      </c>
      <c r="AC18" s="25"/>
      <c r="AD18" s="27" t="s">
        <v>4</v>
      </c>
      <c r="AE18" s="13">
        <v>3</v>
      </c>
      <c r="AF18" s="147">
        <v>96</v>
      </c>
      <c r="AG18" s="147">
        <v>6</v>
      </c>
      <c r="AH18" s="148">
        <v>30</v>
      </c>
      <c r="AI18" s="6">
        <f t="shared" si="12"/>
        <v>4.3429376843225294E-2</v>
      </c>
      <c r="AJ18" s="6">
        <f t="shared" si="4"/>
        <v>1.4476458947741764E-3</v>
      </c>
      <c r="AK18" s="106">
        <f t="shared" si="13"/>
        <v>0.72727272727272729</v>
      </c>
      <c r="AL18" s="6" t="str">
        <f t="shared" si="14"/>
        <v>continues</v>
      </c>
    </row>
    <row r="19" spans="1:38" x14ac:dyDescent="0.45">
      <c r="A19" s="27" t="s">
        <v>4</v>
      </c>
      <c r="B19" s="27">
        <v>4</v>
      </c>
      <c r="C19" s="146">
        <v>100</v>
      </c>
      <c r="D19" s="147">
        <v>96</v>
      </c>
      <c r="E19" s="147">
        <v>103.99999999999999</v>
      </c>
      <c r="F19" s="148">
        <v>30</v>
      </c>
      <c r="G19" s="6">
        <f t="shared" si="5"/>
        <v>0.75277586528257168</v>
      </c>
      <c r="H19" s="6">
        <f t="shared" si="6"/>
        <v>2.5092528842752388E-2</v>
      </c>
      <c r="I19" s="25"/>
      <c r="J19" s="27" t="s">
        <v>4</v>
      </c>
      <c r="K19" s="13">
        <v>4</v>
      </c>
      <c r="L19" s="147"/>
      <c r="M19" s="147"/>
      <c r="N19" s="148"/>
      <c r="O19" s="6">
        <f t="shared" si="7"/>
        <v>0</v>
      </c>
      <c r="P19" s="6" t="e">
        <f t="shared" si="1"/>
        <v>#DIV/0!</v>
      </c>
      <c r="Q19" s="106" t="e">
        <f t="shared" si="2"/>
        <v>#DIV/0!</v>
      </c>
      <c r="R19" s="6" t="e">
        <f t="shared" si="8"/>
        <v>#DIV/0!</v>
      </c>
      <c r="S19" s="25"/>
      <c r="T19" s="27" t="s">
        <v>4</v>
      </c>
      <c r="U19" s="13">
        <v>4</v>
      </c>
      <c r="V19" s="147">
        <v>96</v>
      </c>
      <c r="W19" s="147">
        <v>67</v>
      </c>
      <c r="X19" s="148">
        <v>30</v>
      </c>
      <c r="Y19" s="6">
        <f t="shared" si="9"/>
        <v>0.48496137474934919</v>
      </c>
      <c r="Z19" s="6">
        <f t="shared" si="3"/>
        <v>1.6165379158311639E-2</v>
      </c>
      <c r="AA19" s="106">
        <f t="shared" si="10"/>
        <v>0.35576923076923062</v>
      </c>
      <c r="AB19" s="6" t="str">
        <f t="shared" si="11"/>
        <v>continues</v>
      </c>
      <c r="AC19" s="25"/>
      <c r="AD19" s="27" t="s">
        <v>4</v>
      </c>
      <c r="AE19" s="13">
        <v>4</v>
      </c>
      <c r="AF19" s="147">
        <v>96</v>
      </c>
      <c r="AG19" s="147">
        <v>0</v>
      </c>
      <c r="AH19" s="148">
        <v>30</v>
      </c>
      <c r="AI19" s="6">
        <f t="shared" si="12"/>
        <v>0</v>
      </c>
      <c r="AJ19" s="6">
        <f t="shared" si="4"/>
        <v>0</v>
      </c>
      <c r="AK19" s="106">
        <f t="shared" si="13"/>
        <v>1</v>
      </c>
      <c r="AL19" s="6" t="str">
        <f t="shared" si="14"/>
        <v>chlorides</v>
      </c>
    </row>
    <row r="20" spans="1:38" x14ac:dyDescent="0.45">
      <c r="A20" s="27" t="s">
        <v>4</v>
      </c>
      <c r="B20" s="27">
        <v>5</v>
      </c>
      <c r="C20" s="146">
        <v>100</v>
      </c>
      <c r="D20" s="147">
        <v>96</v>
      </c>
      <c r="E20" s="147">
        <v>60</v>
      </c>
      <c r="F20" s="148">
        <v>30</v>
      </c>
      <c r="G20" s="6">
        <f t="shared" si="5"/>
        <v>0.43429376843225298</v>
      </c>
      <c r="H20" s="6">
        <f t="shared" si="6"/>
        <v>1.4476458947741766E-2</v>
      </c>
      <c r="I20" s="25"/>
      <c r="J20" s="27" t="s">
        <v>4</v>
      </c>
      <c r="K20" s="13">
        <v>5</v>
      </c>
      <c r="L20" s="147"/>
      <c r="M20" s="147"/>
      <c r="N20" s="148"/>
      <c r="O20" s="6">
        <f t="shared" si="7"/>
        <v>0</v>
      </c>
      <c r="P20" s="6" t="e">
        <f t="shared" si="1"/>
        <v>#DIV/0!</v>
      </c>
      <c r="Q20" s="106" t="e">
        <f t="shared" si="2"/>
        <v>#DIV/0!</v>
      </c>
      <c r="R20" s="6" t="e">
        <f t="shared" si="8"/>
        <v>#DIV/0!</v>
      </c>
      <c r="S20" s="25"/>
      <c r="T20" s="27" t="s">
        <v>4</v>
      </c>
      <c r="U20" s="13">
        <v>5</v>
      </c>
      <c r="V20" s="147">
        <v>96</v>
      </c>
      <c r="W20" s="147">
        <v>132</v>
      </c>
      <c r="X20" s="148">
        <v>30</v>
      </c>
      <c r="Y20" s="6">
        <f t="shared" si="9"/>
        <v>0.95544629055095653</v>
      </c>
      <c r="Z20" s="6">
        <f t="shared" si="3"/>
        <v>3.1848209685031888E-2</v>
      </c>
      <c r="AA20" s="106">
        <f t="shared" si="10"/>
        <v>-1.2000000000000002</v>
      </c>
      <c r="AB20" s="6" t="str">
        <f t="shared" si="11"/>
        <v>continues</v>
      </c>
      <c r="AC20" s="25"/>
      <c r="AD20" s="27" t="s">
        <v>4</v>
      </c>
      <c r="AE20" s="13">
        <v>5</v>
      </c>
      <c r="AF20" s="147">
        <v>96</v>
      </c>
      <c r="AG20" s="147">
        <v>27</v>
      </c>
      <c r="AH20" s="148">
        <v>30</v>
      </c>
      <c r="AI20" s="6">
        <f t="shared" si="12"/>
        <v>0.19543219579451385</v>
      </c>
      <c r="AJ20" s="6">
        <f t="shared" si="4"/>
        <v>6.5144065264837953E-3</v>
      </c>
      <c r="AK20" s="106">
        <f t="shared" si="13"/>
        <v>0.55000000000000004</v>
      </c>
      <c r="AL20" s="6" t="str">
        <f t="shared" si="14"/>
        <v>continues</v>
      </c>
    </row>
    <row r="21" spans="1:38" x14ac:dyDescent="0.45">
      <c r="A21" s="27" t="s">
        <v>4</v>
      </c>
      <c r="B21" s="27">
        <v>6</v>
      </c>
      <c r="C21" s="146">
        <v>100</v>
      </c>
      <c r="D21" s="147">
        <v>96</v>
      </c>
      <c r="E21" s="147">
        <v>72.999999999999986</v>
      </c>
      <c r="F21" s="148">
        <v>30</v>
      </c>
      <c r="G21" s="6">
        <f t="shared" si="5"/>
        <v>0.52839075159257443</v>
      </c>
      <c r="H21" s="6">
        <f t="shared" si="6"/>
        <v>1.7613025053085814E-2</v>
      </c>
      <c r="I21" s="25"/>
      <c r="J21" s="27" t="s">
        <v>4</v>
      </c>
      <c r="K21" s="13">
        <v>6</v>
      </c>
      <c r="L21" s="147"/>
      <c r="M21" s="147"/>
      <c r="N21" s="148"/>
      <c r="O21" s="6">
        <f t="shared" si="7"/>
        <v>0</v>
      </c>
      <c r="P21" s="6" t="e">
        <f t="shared" si="1"/>
        <v>#DIV/0!</v>
      </c>
      <c r="Q21" s="106" t="e">
        <f t="shared" si="2"/>
        <v>#DIV/0!</v>
      </c>
      <c r="R21" s="6" t="e">
        <f t="shared" si="8"/>
        <v>#DIV/0!</v>
      </c>
      <c r="S21" s="25"/>
      <c r="T21" s="27" t="s">
        <v>4</v>
      </c>
      <c r="U21" s="13">
        <v>6</v>
      </c>
      <c r="V21" s="147">
        <v>96</v>
      </c>
      <c r="W21" s="147">
        <v>97.999999999999986</v>
      </c>
      <c r="X21" s="148">
        <v>30</v>
      </c>
      <c r="Y21" s="6">
        <f t="shared" si="9"/>
        <v>0.70934648843934645</v>
      </c>
      <c r="Z21" s="6">
        <f t="shared" si="3"/>
        <v>2.3644882947978216E-2</v>
      </c>
      <c r="AA21" s="106">
        <f t="shared" si="10"/>
        <v>-0.34246575342465757</v>
      </c>
      <c r="AB21" s="6" t="str">
        <f t="shared" si="11"/>
        <v>continues</v>
      </c>
      <c r="AC21" s="25"/>
      <c r="AD21" s="27" t="s">
        <v>4</v>
      </c>
      <c r="AE21" s="13">
        <v>6</v>
      </c>
      <c r="AF21" s="147">
        <v>96</v>
      </c>
      <c r="AG21" s="147">
        <v>28</v>
      </c>
      <c r="AH21" s="148">
        <v>30</v>
      </c>
      <c r="AI21" s="6">
        <f t="shared" si="12"/>
        <v>0.20267042526838475</v>
      </c>
      <c r="AJ21" s="6">
        <f t="shared" si="4"/>
        <v>6.7556808422794918E-3</v>
      </c>
      <c r="AK21" s="106">
        <f t="shared" si="13"/>
        <v>0.61643835616438347</v>
      </c>
      <c r="AL21" s="6" t="str">
        <f t="shared" si="14"/>
        <v>continues</v>
      </c>
    </row>
    <row r="22" spans="1:38" x14ac:dyDescent="0.45">
      <c r="A22" s="27" t="s">
        <v>4</v>
      </c>
      <c r="B22" s="27">
        <v>7</v>
      </c>
      <c r="C22" s="146">
        <v>100</v>
      </c>
      <c r="D22" s="147">
        <v>96</v>
      </c>
      <c r="E22" s="147">
        <v>158</v>
      </c>
      <c r="F22" s="148">
        <v>30</v>
      </c>
      <c r="G22" s="6">
        <f t="shared" si="5"/>
        <v>1.1436402568715993</v>
      </c>
      <c r="H22" s="6">
        <f t="shared" si="6"/>
        <v>3.812134189571998E-2</v>
      </c>
      <c r="I22" s="25"/>
      <c r="J22" s="27" t="s">
        <v>4</v>
      </c>
      <c r="K22" s="13">
        <v>7</v>
      </c>
      <c r="L22" s="147"/>
      <c r="M22" s="147"/>
      <c r="N22" s="148"/>
      <c r="O22" s="6">
        <f t="shared" si="7"/>
        <v>0</v>
      </c>
      <c r="P22" s="6" t="e">
        <f t="shared" si="1"/>
        <v>#DIV/0!</v>
      </c>
      <c r="Q22" s="106" t="e">
        <f t="shared" si="2"/>
        <v>#DIV/0!</v>
      </c>
      <c r="R22" s="6" t="e">
        <f t="shared" si="8"/>
        <v>#DIV/0!</v>
      </c>
      <c r="S22" s="25"/>
      <c r="T22" s="27" t="s">
        <v>4</v>
      </c>
      <c r="U22" s="13">
        <v>7</v>
      </c>
      <c r="V22" s="147">
        <v>96</v>
      </c>
      <c r="W22" s="147">
        <v>112.00000000000001</v>
      </c>
      <c r="X22" s="148">
        <v>30</v>
      </c>
      <c r="Y22" s="6">
        <f t="shared" si="9"/>
        <v>0.8106817010735391</v>
      </c>
      <c r="Z22" s="6">
        <f t="shared" si="3"/>
        <v>2.7022723369117971E-2</v>
      </c>
      <c r="AA22" s="106">
        <f t="shared" si="10"/>
        <v>0.29113924050632889</v>
      </c>
      <c r="AB22" s="6" t="str">
        <f t="shared" si="11"/>
        <v>continues</v>
      </c>
      <c r="AC22" s="25"/>
      <c r="AD22" s="27" t="s">
        <v>4</v>
      </c>
      <c r="AE22" s="13">
        <v>7</v>
      </c>
      <c r="AF22" s="147">
        <v>96</v>
      </c>
      <c r="AG22" s="147">
        <v>106</v>
      </c>
      <c r="AH22" s="148">
        <v>30</v>
      </c>
      <c r="AI22" s="6">
        <f t="shared" si="12"/>
        <v>0.76725232423031364</v>
      </c>
      <c r="AJ22" s="6">
        <f t="shared" si="4"/>
        <v>2.5575077474343788E-2</v>
      </c>
      <c r="AK22" s="106">
        <f t="shared" si="13"/>
        <v>0.32911392405063278</v>
      </c>
      <c r="AL22" s="6" t="str">
        <f t="shared" si="14"/>
        <v>continues</v>
      </c>
    </row>
    <row r="23" spans="1:38" x14ac:dyDescent="0.45">
      <c r="A23" s="27" t="s">
        <v>4</v>
      </c>
      <c r="B23" s="27">
        <v>8</v>
      </c>
      <c r="C23" s="146">
        <v>100</v>
      </c>
      <c r="D23" s="147">
        <v>96</v>
      </c>
      <c r="E23" s="147">
        <v>187</v>
      </c>
      <c r="F23" s="148">
        <v>30</v>
      </c>
      <c r="G23" s="6">
        <f t="shared" si="5"/>
        <v>1.3535489116138553</v>
      </c>
      <c r="H23" s="6">
        <f t="shared" si="6"/>
        <v>4.5118297053795178E-2</v>
      </c>
      <c r="I23" s="25"/>
      <c r="J23" s="27" t="s">
        <v>4</v>
      </c>
      <c r="K23" s="13">
        <v>8</v>
      </c>
      <c r="L23" s="147"/>
      <c r="M23" s="147"/>
      <c r="N23" s="148"/>
      <c r="O23" s="6">
        <f t="shared" si="7"/>
        <v>0</v>
      </c>
      <c r="P23" s="6" t="e">
        <f t="shared" si="1"/>
        <v>#DIV/0!</v>
      </c>
      <c r="Q23" s="106" t="e">
        <f t="shared" si="2"/>
        <v>#DIV/0!</v>
      </c>
      <c r="R23" s="6" t="e">
        <f t="shared" si="8"/>
        <v>#DIV/0!</v>
      </c>
      <c r="S23" s="25"/>
      <c r="T23" s="27" t="s">
        <v>4</v>
      </c>
      <c r="U23" s="13">
        <v>8</v>
      </c>
      <c r="V23" s="147">
        <v>96</v>
      </c>
      <c r="W23" s="147">
        <v>139</v>
      </c>
      <c r="X23" s="148">
        <v>30</v>
      </c>
      <c r="Y23" s="6">
        <f t="shared" si="9"/>
        <v>1.0061138968680527</v>
      </c>
      <c r="Z23" s="6">
        <f t="shared" si="3"/>
        <v>3.3537129895601758E-2</v>
      </c>
      <c r="AA23" s="106">
        <f t="shared" si="10"/>
        <v>0.25668449197860976</v>
      </c>
      <c r="AB23" s="6" t="str">
        <f t="shared" si="11"/>
        <v>continues</v>
      </c>
      <c r="AC23" s="25"/>
      <c r="AD23" s="27" t="s">
        <v>4</v>
      </c>
      <c r="AE23" s="13">
        <v>8</v>
      </c>
      <c r="AF23" s="147">
        <v>96</v>
      </c>
      <c r="AG23" s="147">
        <v>25</v>
      </c>
      <c r="AH23" s="148">
        <v>30</v>
      </c>
      <c r="AI23" s="6">
        <f t="shared" si="12"/>
        <v>0.18095573684677208</v>
      </c>
      <c r="AJ23" s="6">
        <f t="shared" si="4"/>
        <v>6.0318578948924022E-3</v>
      </c>
      <c r="AK23" s="106">
        <f t="shared" si="13"/>
        <v>0.86631016042780751</v>
      </c>
      <c r="AL23" s="6" t="str">
        <f t="shared" si="14"/>
        <v>continues</v>
      </c>
    </row>
    <row r="24" spans="1:38" x14ac:dyDescent="0.45">
      <c r="A24" s="27" t="s">
        <v>4</v>
      </c>
      <c r="B24" s="27">
        <v>9</v>
      </c>
      <c r="C24" s="146">
        <v>100</v>
      </c>
      <c r="D24" s="147">
        <v>96</v>
      </c>
      <c r="E24" s="147">
        <v>198</v>
      </c>
      <c r="F24" s="148">
        <v>30</v>
      </c>
      <c r="G24" s="6">
        <f t="shared" si="5"/>
        <v>1.4331694358264349</v>
      </c>
      <c r="H24" s="6">
        <f t="shared" si="6"/>
        <v>4.7772314527547828E-2</v>
      </c>
      <c r="I24" s="25"/>
      <c r="J24" s="27" t="s">
        <v>4</v>
      </c>
      <c r="K24" s="13">
        <v>9</v>
      </c>
      <c r="L24" s="147"/>
      <c r="M24" s="147"/>
      <c r="N24" s="148"/>
      <c r="O24" s="6">
        <f t="shared" si="7"/>
        <v>0</v>
      </c>
      <c r="P24" s="6" t="e">
        <f t="shared" si="1"/>
        <v>#DIV/0!</v>
      </c>
      <c r="Q24" s="106" t="e">
        <f t="shared" si="2"/>
        <v>#DIV/0!</v>
      </c>
      <c r="R24" s="6" t="e">
        <f t="shared" si="8"/>
        <v>#DIV/0!</v>
      </c>
      <c r="S24" s="25"/>
      <c r="T24" s="27" t="s">
        <v>4</v>
      </c>
      <c r="U24" s="13">
        <v>9</v>
      </c>
      <c r="V24" s="147">
        <v>96</v>
      </c>
      <c r="W24" s="147">
        <v>129</v>
      </c>
      <c r="X24" s="148">
        <v>30</v>
      </c>
      <c r="Y24" s="6">
        <f t="shared" si="9"/>
        <v>0.93373160212934381</v>
      </c>
      <c r="Z24" s="6">
        <f t="shared" si="3"/>
        <v>3.1124386737644793E-2</v>
      </c>
      <c r="AA24" s="106">
        <f t="shared" si="10"/>
        <v>0.34848484848484862</v>
      </c>
      <c r="AB24" s="6" t="str">
        <f t="shared" si="11"/>
        <v>continues</v>
      </c>
      <c r="AC24" s="25"/>
      <c r="AD24" s="27" t="s">
        <v>4</v>
      </c>
      <c r="AE24" s="13">
        <v>9</v>
      </c>
      <c r="AF24" s="147">
        <v>96</v>
      </c>
      <c r="AG24" s="147">
        <v>114</v>
      </c>
      <c r="AH24" s="148">
        <v>30</v>
      </c>
      <c r="AI24" s="6">
        <f t="shared" si="12"/>
        <v>0.82515816002128073</v>
      </c>
      <c r="AJ24" s="6">
        <f t="shared" si="4"/>
        <v>2.7505272000709357E-2</v>
      </c>
      <c r="AK24" s="106">
        <f t="shared" si="13"/>
        <v>0.4242424242424242</v>
      </c>
      <c r="AL24" s="6" t="str">
        <f t="shared" si="14"/>
        <v>continues</v>
      </c>
    </row>
    <row r="25" spans="1:38" x14ac:dyDescent="0.45">
      <c r="A25" s="28" t="s">
        <v>13</v>
      </c>
      <c r="B25" s="28">
        <v>1</v>
      </c>
      <c r="C25" s="142">
        <v>100</v>
      </c>
      <c r="D25" s="144">
        <v>96</v>
      </c>
      <c r="E25" s="144">
        <v>20.999999999999979</v>
      </c>
      <c r="F25" s="145">
        <v>30</v>
      </c>
      <c r="G25" s="7">
        <f t="shared" si="5"/>
        <v>0.15200281895128837</v>
      </c>
      <c r="H25" s="7">
        <f>G25/F25</f>
        <v>5.0667606317096126E-3</v>
      </c>
      <c r="I25" s="25"/>
      <c r="J25" s="28" t="s">
        <v>13</v>
      </c>
      <c r="K25" s="14">
        <v>1</v>
      </c>
      <c r="L25" s="144"/>
      <c r="M25" s="144"/>
      <c r="N25" s="145"/>
      <c r="O25" s="7">
        <f t="shared" si="7"/>
        <v>0</v>
      </c>
      <c r="P25" s="7" t="e">
        <f>O25/N25</f>
        <v>#DIV/0!</v>
      </c>
      <c r="Q25" s="107" t="e">
        <f t="shared" si="2"/>
        <v>#DIV/0!</v>
      </c>
      <c r="R25" s="7" t="e">
        <f t="shared" si="8"/>
        <v>#DIV/0!</v>
      </c>
      <c r="S25" s="25"/>
      <c r="T25" s="28" t="s">
        <v>13</v>
      </c>
      <c r="U25" s="14">
        <v>1</v>
      </c>
      <c r="V25" s="144">
        <v>96</v>
      </c>
      <c r="W25" s="144">
        <v>10.999999999999979</v>
      </c>
      <c r="X25" s="145">
        <v>30</v>
      </c>
      <c r="Y25" s="7">
        <f t="shared" si="9"/>
        <v>7.9620524212579563E-2</v>
      </c>
      <c r="Z25" s="7">
        <f>Y25/X25</f>
        <v>2.654017473752652E-3</v>
      </c>
      <c r="AA25" s="107">
        <f t="shared" si="10"/>
        <v>0.47619047619047661</v>
      </c>
      <c r="AB25" s="7" t="str">
        <f t="shared" si="11"/>
        <v>continues</v>
      </c>
      <c r="AC25" s="25"/>
      <c r="AD25" s="28" t="s">
        <v>13</v>
      </c>
      <c r="AE25" s="14">
        <v>1</v>
      </c>
      <c r="AF25" s="144">
        <v>96</v>
      </c>
      <c r="AG25" s="144">
        <v>12</v>
      </c>
      <c r="AH25" s="145">
        <v>30</v>
      </c>
      <c r="AI25" s="7">
        <f t="shared" si="12"/>
        <v>8.6858753686450588E-2</v>
      </c>
      <c r="AJ25" s="7">
        <f>AI25/AH25</f>
        <v>2.8952917895483528E-3</v>
      </c>
      <c r="AK25" s="107">
        <f t="shared" si="13"/>
        <v>0.42857142857142805</v>
      </c>
      <c r="AL25" s="7" t="str">
        <f t="shared" si="14"/>
        <v>continues</v>
      </c>
    </row>
    <row r="26" spans="1:38" x14ac:dyDescent="0.45">
      <c r="A26" s="29" t="s">
        <v>13</v>
      </c>
      <c r="B26" s="29">
        <v>2</v>
      </c>
      <c r="C26" s="146">
        <v>100</v>
      </c>
      <c r="D26" s="147">
        <v>96</v>
      </c>
      <c r="E26" s="147">
        <v>73.999999999999986</v>
      </c>
      <c r="F26" s="148">
        <v>30</v>
      </c>
      <c r="G26" s="8">
        <f t="shared" si="5"/>
        <v>0.53562898106644519</v>
      </c>
      <c r="H26" s="8">
        <f t="shared" ref="H26:H33" si="15">G26/F26</f>
        <v>1.7854299368881506E-2</v>
      </c>
      <c r="I26" s="25"/>
      <c r="J26" s="29" t="s">
        <v>13</v>
      </c>
      <c r="K26" s="15">
        <v>2</v>
      </c>
      <c r="L26" s="147"/>
      <c r="M26" s="147"/>
      <c r="N26" s="148"/>
      <c r="O26" s="8">
        <f t="shared" si="7"/>
        <v>0</v>
      </c>
      <c r="P26" s="8" t="e">
        <f t="shared" ref="P26:P33" si="16">O26/N26</f>
        <v>#DIV/0!</v>
      </c>
      <c r="Q26" s="108" t="e">
        <f t="shared" si="2"/>
        <v>#DIV/0!</v>
      </c>
      <c r="R26" s="8" t="e">
        <f t="shared" si="8"/>
        <v>#DIV/0!</v>
      </c>
      <c r="S26" s="25"/>
      <c r="T26" s="29" t="s">
        <v>13</v>
      </c>
      <c r="U26" s="15">
        <v>2</v>
      </c>
      <c r="V26" s="147">
        <v>96</v>
      </c>
      <c r="W26" s="147">
        <v>50</v>
      </c>
      <c r="X26" s="148">
        <v>30</v>
      </c>
      <c r="Y26" s="8">
        <f t="shared" si="9"/>
        <v>0.36191147369354415</v>
      </c>
      <c r="Z26" s="8">
        <f t="shared" ref="Z26:Z33" si="17">Y26/X26</f>
        <v>1.2063715789784804E-2</v>
      </c>
      <c r="AA26" s="108">
        <f t="shared" si="10"/>
        <v>0.32432432432432412</v>
      </c>
      <c r="AB26" s="8" t="str">
        <f t="shared" si="11"/>
        <v>continues</v>
      </c>
      <c r="AC26" s="25"/>
      <c r="AD26" s="29" t="s">
        <v>13</v>
      </c>
      <c r="AE26" s="15">
        <v>2</v>
      </c>
      <c r="AF26" s="147">
        <v>96</v>
      </c>
      <c r="AG26" s="147">
        <v>32</v>
      </c>
      <c r="AH26" s="148">
        <v>30</v>
      </c>
      <c r="AI26" s="8">
        <f t="shared" si="12"/>
        <v>0.23162334316386826</v>
      </c>
      <c r="AJ26" s="8">
        <f t="shared" ref="AJ26:AJ33" si="18">AI26/AH26</f>
        <v>7.7207781054622754E-3</v>
      </c>
      <c r="AK26" s="108">
        <f t="shared" si="13"/>
        <v>0.56756756756756743</v>
      </c>
      <c r="AL26" s="8" t="str">
        <f t="shared" si="14"/>
        <v>continues</v>
      </c>
    </row>
    <row r="27" spans="1:38" x14ac:dyDescent="0.45">
      <c r="A27" s="29" t="s">
        <v>13</v>
      </c>
      <c r="B27" s="29">
        <v>3</v>
      </c>
      <c r="C27" s="146">
        <v>100</v>
      </c>
      <c r="D27" s="147">
        <v>96</v>
      </c>
      <c r="E27" s="147">
        <v>3.9999999999999858</v>
      </c>
      <c r="F27" s="148">
        <v>30</v>
      </c>
      <c r="G27" s="8">
        <f t="shared" si="5"/>
        <v>2.8952917895483429E-2</v>
      </c>
      <c r="H27" s="8">
        <f t="shared" si="15"/>
        <v>9.6509726318278095E-4</v>
      </c>
      <c r="I27" s="25"/>
      <c r="J27" s="29" t="s">
        <v>13</v>
      </c>
      <c r="K27" s="15">
        <v>3</v>
      </c>
      <c r="L27" s="147"/>
      <c r="M27" s="147"/>
      <c r="N27" s="148"/>
      <c r="O27" s="8">
        <f t="shared" si="7"/>
        <v>0</v>
      </c>
      <c r="P27" s="8" t="e">
        <f t="shared" si="16"/>
        <v>#DIV/0!</v>
      </c>
      <c r="Q27" s="108" t="e">
        <f t="shared" si="2"/>
        <v>#DIV/0!</v>
      </c>
      <c r="R27" s="8" t="e">
        <f t="shared" si="8"/>
        <v>#DIV/0!</v>
      </c>
      <c r="S27" s="25"/>
      <c r="T27" s="29" t="s">
        <v>13</v>
      </c>
      <c r="U27" s="15">
        <v>3</v>
      </c>
      <c r="V27" s="147">
        <v>96</v>
      </c>
      <c r="W27" s="147">
        <v>1.9999999999999929</v>
      </c>
      <c r="X27" s="148">
        <v>30</v>
      </c>
      <c r="Y27" s="8">
        <f t="shared" si="9"/>
        <v>1.4476458947741714E-2</v>
      </c>
      <c r="Z27" s="8">
        <f t="shared" si="17"/>
        <v>4.8254863159139048E-4</v>
      </c>
      <c r="AA27" s="108">
        <f t="shared" si="10"/>
        <v>0.5</v>
      </c>
      <c r="AB27" s="8" t="str">
        <f t="shared" si="11"/>
        <v>continues</v>
      </c>
      <c r="AC27" s="25"/>
      <c r="AD27" s="29" t="s">
        <v>13</v>
      </c>
      <c r="AE27" s="15">
        <v>3</v>
      </c>
      <c r="AF27" s="147">
        <v>96</v>
      </c>
      <c r="AG27" s="147">
        <v>2</v>
      </c>
      <c r="AH27" s="148">
        <v>30</v>
      </c>
      <c r="AI27" s="8">
        <f t="shared" si="12"/>
        <v>1.4476458947741766E-2</v>
      </c>
      <c r="AJ27" s="8">
        <f t="shared" si="18"/>
        <v>4.8254863159139221E-4</v>
      </c>
      <c r="AK27" s="108">
        <f t="shared" si="13"/>
        <v>0.49999999999999822</v>
      </c>
      <c r="AL27" s="8" t="str">
        <f t="shared" si="14"/>
        <v>continues</v>
      </c>
    </row>
    <row r="28" spans="1:38" x14ac:dyDescent="0.45">
      <c r="A28" s="29" t="s">
        <v>13</v>
      </c>
      <c r="B28" s="29">
        <v>4</v>
      </c>
      <c r="C28" s="146">
        <v>100</v>
      </c>
      <c r="D28" s="147">
        <v>96</v>
      </c>
      <c r="E28" s="147">
        <v>72</v>
      </c>
      <c r="F28" s="148">
        <v>30</v>
      </c>
      <c r="G28" s="8">
        <f t="shared" si="5"/>
        <v>0.52115252211870355</v>
      </c>
      <c r="H28" s="8">
        <f t="shared" si="15"/>
        <v>1.737175073729012E-2</v>
      </c>
      <c r="I28" s="25"/>
      <c r="J28" s="29" t="s">
        <v>13</v>
      </c>
      <c r="K28" s="15">
        <v>4</v>
      </c>
      <c r="L28" s="147"/>
      <c r="M28" s="147"/>
      <c r="N28" s="148"/>
      <c r="O28" s="8">
        <f t="shared" si="7"/>
        <v>0</v>
      </c>
      <c r="P28" s="8" t="e">
        <f t="shared" si="16"/>
        <v>#DIV/0!</v>
      </c>
      <c r="Q28" s="108" t="e">
        <f t="shared" si="2"/>
        <v>#DIV/0!</v>
      </c>
      <c r="R28" s="8" t="e">
        <f t="shared" si="8"/>
        <v>#DIV/0!</v>
      </c>
      <c r="S28" s="25"/>
      <c r="T28" s="29" t="s">
        <v>13</v>
      </c>
      <c r="U28" s="15">
        <v>4</v>
      </c>
      <c r="V28" s="147">
        <v>96</v>
      </c>
      <c r="W28" s="147">
        <v>25</v>
      </c>
      <c r="X28" s="148">
        <v>30</v>
      </c>
      <c r="Y28" s="8">
        <f t="shared" si="9"/>
        <v>0.18095573684677208</v>
      </c>
      <c r="Z28" s="8">
        <f t="shared" si="17"/>
        <v>6.0318578948924022E-3</v>
      </c>
      <c r="AA28" s="108">
        <f t="shared" si="10"/>
        <v>0.65277777777777779</v>
      </c>
      <c r="AB28" s="8" t="str">
        <f t="shared" si="11"/>
        <v>continues</v>
      </c>
      <c r="AC28" s="25"/>
      <c r="AD28" s="29" t="s">
        <v>13</v>
      </c>
      <c r="AE28" s="15">
        <v>4</v>
      </c>
      <c r="AF28" s="147">
        <v>96</v>
      </c>
      <c r="AG28" s="147">
        <v>33</v>
      </c>
      <c r="AH28" s="148">
        <v>30</v>
      </c>
      <c r="AI28" s="8">
        <f t="shared" si="12"/>
        <v>0.23886157263773913</v>
      </c>
      <c r="AJ28" s="8">
        <f t="shared" si="18"/>
        <v>7.9620524212579719E-3</v>
      </c>
      <c r="AK28" s="108">
        <f t="shared" si="13"/>
        <v>0.54166666666666663</v>
      </c>
      <c r="AL28" s="8" t="str">
        <f t="shared" si="14"/>
        <v>continues</v>
      </c>
    </row>
    <row r="29" spans="1:38" x14ac:dyDescent="0.45">
      <c r="A29" s="29" t="s">
        <v>13</v>
      </c>
      <c r="B29" s="29">
        <v>5</v>
      </c>
      <c r="C29" s="146">
        <v>100</v>
      </c>
      <c r="D29" s="147">
        <v>96</v>
      </c>
      <c r="E29" s="147">
        <v>58.999999999999986</v>
      </c>
      <c r="F29" s="148">
        <v>30</v>
      </c>
      <c r="G29" s="8">
        <f t="shared" si="5"/>
        <v>0.427055538958382</v>
      </c>
      <c r="H29" s="8">
        <f t="shared" si="15"/>
        <v>1.4235184631946066E-2</v>
      </c>
      <c r="I29" s="25"/>
      <c r="J29" s="29" t="s">
        <v>13</v>
      </c>
      <c r="K29" s="15">
        <v>5</v>
      </c>
      <c r="L29" s="147"/>
      <c r="M29" s="147"/>
      <c r="N29" s="148"/>
      <c r="O29" s="8">
        <f t="shared" si="7"/>
        <v>0</v>
      </c>
      <c r="P29" s="8" t="e">
        <f t="shared" si="16"/>
        <v>#DIV/0!</v>
      </c>
      <c r="Q29" s="108" t="e">
        <f t="shared" si="2"/>
        <v>#DIV/0!</v>
      </c>
      <c r="R29" s="8" t="e">
        <f t="shared" si="8"/>
        <v>#DIV/0!</v>
      </c>
      <c r="S29" s="25"/>
      <c r="T29" s="29" t="s">
        <v>13</v>
      </c>
      <c r="U29" s="15">
        <v>5</v>
      </c>
      <c r="V29" s="147">
        <v>96</v>
      </c>
      <c r="W29" s="147">
        <v>38.000000000000007</v>
      </c>
      <c r="X29" s="148">
        <v>30</v>
      </c>
      <c r="Y29" s="8">
        <f t="shared" si="9"/>
        <v>0.27505272000709363</v>
      </c>
      <c r="Z29" s="8">
        <f t="shared" si="17"/>
        <v>9.1684240002364546E-3</v>
      </c>
      <c r="AA29" s="108">
        <f t="shared" si="10"/>
        <v>0.35593220338983012</v>
      </c>
      <c r="AB29" s="8" t="str">
        <f t="shared" si="11"/>
        <v>continues</v>
      </c>
      <c r="AC29" s="25"/>
      <c r="AD29" s="29" t="s">
        <v>13</v>
      </c>
      <c r="AE29" s="15">
        <v>5</v>
      </c>
      <c r="AF29" s="147">
        <v>96</v>
      </c>
      <c r="AG29" s="147">
        <v>42</v>
      </c>
      <c r="AH29" s="148">
        <v>30</v>
      </c>
      <c r="AI29" s="8">
        <f t="shared" si="12"/>
        <v>0.30400563790257712</v>
      </c>
      <c r="AJ29" s="8">
        <f t="shared" si="18"/>
        <v>1.0133521263419237E-2</v>
      </c>
      <c r="AK29" s="108">
        <f t="shared" si="13"/>
        <v>0.28813559322033877</v>
      </c>
      <c r="AL29" s="8" t="str">
        <f t="shared" si="14"/>
        <v>continues</v>
      </c>
    </row>
    <row r="30" spans="1:38" x14ac:dyDescent="0.45">
      <c r="A30" s="29" t="s">
        <v>13</v>
      </c>
      <c r="B30" s="29">
        <v>6</v>
      </c>
      <c r="C30" s="146">
        <v>100</v>
      </c>
      <c r="D30" s="147">
        <v>96</v>
      </c>
      <c r="E30" s="147">
        <v>31.999999999999993</v>
      </c>
      <c r="F30" s="148">
        <v>30</v>
      </c>
      <c r="G30" s="8">
        <f t="shared" si="5"/>
        <v>0.23162334316386821</v>
      </c>
      <c r="H30" s="8">
        <f t="shared" si="15"/>
        <v>7.7207781054622737E-3</v>
      </c>
      <c r="I30" s="25"/>
      <c r="J30" s="29" t="s">
        <v>13</v>
      </c>
      <c r="K30" s="15">
        <v>6</v>
      </c>
      <c r="L30" s="147"/>
      <c r="M30" s="147"/>
      <c r="N30" s="148"/>
      <c r="O30" s="8">
        <f t="shared" si="7"/>
        <v>0</v>
      </c>
      <c r="P30" s="8" t="e">
        <f t="shared" si="16"/>
        <v>#DIV/0!</v>
      </c>
      <c r="Q30" s="108" t="e">
        <f t="shared" si="2"/>
        <v>#DIV/0!</v>
      </c>
      <c r="R30" s="8" t="e">
        <f t="shared" si="8"/>
        <v>#DIV/0!</v>
      </c>
      <c r="S30" s="25"/>
      <c r="T30" s="29" t="s">
        <v>13</v>
      </c>
      <c r="U30" s="15">
        <v>6</v>
      </c>
      <c r="V30" s="147">
        <v>96</v>
      </c>
      <c r="W30" s="147">
        <v>18.999999999999986</v>
      </c>
      <c r="X30" s="148">
        <v>30</v>
      </c>
      <c r="Y30" s="8">
        <f t="shared" si="9"/>
        <v>0.13752636000354665</v>
      </c>
      <c r="Z30" s="8">
        <f t="shared" si="17"/>
        <v>4.5842120001182212E-3</v>
      </c>
      <c r="AA30" s="108">
        <f t="shared" si="10"/>
        <v>0.40625000000000044</v>
      </c>
      <c r="AB30" s="8" t="str">
        <f t="shared" si="11"/>
        <v>continues</v>
      </c>
      <c r="AC30" s="25"/>
      <c r="AD30" s="29" t="s">
        <v>13</v>
      </c>
      <c r="AE30" s="15">
        <v>6</v>
      </c>
      <c r="AF30" s="147">
        <v>96</v>
      </c>
      <c r="AG30" s="147">
        <v>24</v>
      </c>
      <c r="AH30" s="148">
        <v>30</v>
      </c>
      <c r="AI30" s="8">
        <f t="shared" si="12"/>
        <v>0.17371750737290118</v>
      </c>
      <c r="AJ30" s="8">
        <f t="shared" si="18"/>
        <v>5.7905835790967057E-3</v>
      </c>
      <c r="AK30" s="108">
        <f t="shared" si="13"/>
        <v>0.24999999999999989</v>
      </c>
      <c r="AL30" s="8" t="str">
        <f t="shared" si="14"/>
        <v>continues</v>
      </c>
    </row>
    <row r="31" spans="1:38" x14ac:dyDescent="0.45">
      <c r="A31" s="29" t="s">
        <v>13</v>
      </c>
      <c r="B31" s="29">
        <v>7</v>
      </c>
      <c r="C31" s="146">
        <v>100</v>
      </c>
      <c r="D31" s="147">
        <v>96</v>
      </c>
      <c r="E31" s="147">
        <v>165.99999999999997</v>
      </c>
      <c r="F31" s="148">
        <v>30</v>
      </c>
      <c r="G31" s="8">
        <f t="shared" si="5"/>
        <v>1.2015460926625663</v>
      </c>
      <c r="H31" s="8">
        <f t="shared" si="15"/>
        <v>4.0051536422085546E-2</v>
      </c>
      <c r="I31" s="25"/>
      <c r="J31" s="29" t="s">
        <v>13</v>
      </c>
      <c r="K31" s="15">
        <v>7</v>
      </c>
      <c r="L31" s="147"/>
      <c r="M31" s="147"/>
      <c r="N31" s="148"/>
      <c r="O31" s="8">
        <f t="shared" si="7"/>
        <v>0</v>
      </c>
      <c r="P31" s="8" t="e">
        <f t="shared" si="16"/>
        <v>#DIV/0!</v>
      </c>
      <c r="Q31" s="108" t="e">
        <f t="shared" si="2"/>
        <v>#DIV/0!</v>
      </c>
      <c r="R31" s="8" t="e">
        <f t="shared" si="8"/>
        <v>#DIV/0!</v>
      </c>
      <c r="S31" s="25"/>
      <c r="T31" s="29" t="s">
        <v>13</v>
      </c>
      <c r="U31" s="15">
        <v>7</v>
      </c>
      <c r="V31" s="147">
        <v>96</v>
      </c>
      <c r="W31" s="147">
        <v>113.99999999999999</v>
      </c>
      <c r="X31" s="148">
        <v>30</v>
      </c>
      <c r="Y31" s="8">
        <f t="shared" si="9"/>
        <v>0.82515816002128062</v>
      </c>
      <c r="Z31" s="8">
        <f t="shared" si="17"/>
        <v>2.7505272000709353E-2</v>
      </c>
      <c r="AA31" s="108">
        <f t="shared" si="10"/>
        <v>0.31325301204819267</v>
      </c>
      <c r="AB31" s="8" t="str">
        <f t="shared" si="11"/>
        <v>continues</v>
      </c>
      <c r="AC31" s="25"/>
      <c r="AD31" s="29" t="s">
        <v>13</v>
      </c>
      <c r="AE31" s="15">
        <v>7</v>
      </c>
      <c r="AF31" s="147">
        <v>96</v>
      </c>
      <c r="AG31" s="147">
        <v>104</v>
      </c>
      <c r="AH31" s="148">
        <v>30</v>
      </c>
      <c r="AI31" s="8">
        <f t="shared" si="12"/>
        <v>0.75277586528257179</v>
      </c>
      <c r="AJ31" s="8">
        <f t="shared" si="18"/>
        <v>2.5092528842752392E-2</v>
      </c>
      <c r="AK31" s="108">
        <f t="shared" si="13"/>
        <v>0.37349397590361444</v>
      </c>
      <c r="AL31" s="8" t="str">
        <f t="shared" si="14"/>
        <v>continues</v>
      </c>
    </row>
    <row r="32" spans="1:38" x14ac:dyDescent="0.45">
      <c r="A32" s="29" t="s">
        <v>13</v>
      </c>
      <c r="B32" s="29">
        <v>8</v>
      </c>
      <c r="C32" s="146">
        <v>100</v>
      </c>
      <c r="D32" s="147">
        <v>96</v>
      </c>
      <c r="E32" s="147">
        <v>75</v>
      </c>
      <c r="F32" s="148">
        <v>30</v>
      </c>
      <c r="G32" s="8">
        <f t="shared" si="5"/>
        <v>0.54286721054031628</v>
      </c>
      <c r="H32" s="8">
        <f t="shared" si="15"/>
        <v>1.8095573684677211E-2</v>
      </c>
      <c r="I32" s="25"/>
      <c r="J32" s="29" t="s">
        <v>13</v>
      </c>
      <c r="K32" s="15">
        <v>8</v>
      </c>
      <c r="L32" s="147"/>
      <c r="M32" s="147"/>
      <c r="N32" s="148"/>
      <c r="O32" s="8">
        <f t="shared" si="7"/>
        <v>0</v>
      </c>
      <c r="P32" s="8" t="e">
        <f t="shared" si="16"/>
        <v>#DIV/0!</v>
      </c>
      <c r="Q32" s="108" t="e">
        <f t="shared" si="2"/>
        <v>#DIV/0!</v>
      </c>
      <c r="R32" s="8" t="e">
        <f t="shared" si="8"/>
        <v>#DIV/0!</v>
      </c>
      <c r="S32" s="25"/>
      <c r="T32" s="29" t="s">
        <v>13</v>
      </c>
      <c r="U32" s="15">
        <v>8</v>
      </c>
      <c r="V32" s="147">
        <v>96</v>
      </c>
      <c r="W32" s="147">
        <v>43.000000000000007</v>
      </c>
      <c r="X32" s="148">
        <v>30</v>
      </c>
      <c r="Y32" s="8">
        <f t="shared" si="9"/>
        <v>0.31124386737644805</v>
      </c>
      <c r="Z32" s="8">
        <f t="shared" si="17"/>
        <v>1.0374795579214936E-2</v>
      </c>
      <c r="AA32" s="108">
        <f t="shared" si="10"/>
        <v>0.42666666666666664</v>
      </c>
      <c r="AB32" s="8" t="str">
        <f t="shared" si="11"/>
        <v>continues</v>
      </c>
      <c r="AC32" s="25"/>
      <c r="AD32" s="29" t="s">
        <v>13</v>
      </c>
      <c r="AE32" s="15">
        <v>8</v>
      </c>
      <c r="AF32" s="147">
        <v>96</v>
      </c>
      <c r="AG32" s="147">
        <v>29</v>
      </c>
      <c r="AH32" s="148">
        <v>30</v>
      </c>
      <c r="AI32" s="8">
        <f t="shared" si="12"/>
        <v>0.20990865474225559</v>
      </c>
      <c r="AJ32" s="8">
        <f t="shared" si="18"/>
        <v>6.9969551580751866E-3</v>
      </c>
      <c r="AK32" s="108">
        <f t="shared" si="13"/>
        <v>0.6133333333333334</v>
      </c>
      <c r="AL32" s="8" t="str">
        <f t="shared" si="14"/>
        <v>continues</v>
      </c>
    </row>
    <row r="33" spans="1:38" x14ac:dyDescent="0.45">
      <c r="A33" s="30" t="s">
        <v>13</v>
      </c>
      <c r="B33" s="30">
        <v>9</v>
      </c>
      <c r="C33" s="149">
        <v>100</v>
      </c>
      <c r="D33" s="150">
        <v>96</v>
      </c>
      <c r="E33" s="150">
        <v>160</v>
      </c>
      <c r="F33" s="151">
        <v>30</v>
      </c>
      <c r="G33" s="9">
        <f t="shared" si="5"/>
        <v>1.1581167158193413</v>
      </c>
      <c r="H33" s="9">
        <f t="shared" si="15"/>
        <v>3.8603890527311377E-2</v>
      </c>
      <c r="I33" s="25"/>
      <c r="J33" s="30" t="s">
        <v>13</v>
      </c>
      <c r="K33" s="16">
        <v>9</v>
      </c>
      <c r="L33" s="150"/>
      <c r="M33" s="150"/>
      <c r="N33" s="151"/>
      <c r="O33" s="9">
        <f t="shared" si="7"/>
        <v>0</v>
      </c>
      <c r="P33" s="9" t="e">
        <f t="shared" si="16"/>
        <v>#DIV/0!</v>
      </c>
      <c r="Q33" s="109" t="e">
        <f t="shared" si="2"/>
        <v>#DIV/0!</v>
      </c>
      <c r="R33" s="9" t="e">
        <f t="shared" si="8"/>
        <v>#DIV/0!</v>
      </c>
      <c r="S33" s="25"/>
      <c r="T33" s="30" t="s">
        <v>13</v>
      </c>
      <c r="U33" s="16">
        <v>9</v>
      </c>
      <c r="V33" s="150">
        <v>96</v>
      </c>
      <c r="W33" s="150">
        <v>137</v>
      </c>
      <c r="X33" s="151">
        <v>30</v>
      </c>
      <c r="Y33" s="9">
        <f t="shared" si="9"/>
        <v>0.991637437920311</v>
      </c>
      <c r="Z33" s="9">
        <f t="shared" si="17"/>
        <v>3.3054581264010369E-2</v>
      </c>
      <c r="AA33" s="109">
        <f t="shared" si="10"/>
        <v>0.14374999999999993</v>
      </c>
      <c r="AB33" s="9" t="str">
        <f t="shared" si="11"/>
        <v>continues</v>
      </c>
      <c r="AC33" s="25"/>
      <c r="AD33" s="30" t="s">
        <v>13</v>
      </c>
      <c r="AE33" s="16">
        <v>9</v>
      </c>
      <c r="AF33" s="150">
        <v>96</v>
      </c>
      <c r="AG33" s="150">
        <v>112</v>
      </c>
      <c r="AH33" s="151">
        <v>30</v>
      </c>
      <c r="AI33" s="9">
        <f t="shared" si="12"/>
        <v>0.81068170107353899</v>
      </c>
      <c r="AJ33" s="9">
        <f t="shared" si="18"/>
        <v>2.7022723369117967E-2</v>
      </c>
      <c r="AK33" s="109">
        <f t="shared" si="13"/>
        <v>0.29999999999999993</v>
      </c>
      <c r="AL33" s="9" t="str">
        <f t="shared" si="14"/>
        <v>continues</v>
      </c>
    </row>
    <row r="34" spans="1:38" x14ac:dyDescent="0.45">
      <c r="W34" s="19"/>
      <c r="X34" s="19"/>
    </row>
    <row r="35" spans="1:38" s="25" customFormat="1" x14ac:dyDescent="0.45">
      <c r="AE35" s="31"/>
      <c r="AF35" s="31"/>
    </row>
    <row r="36" spans="1:38" s="25" customFormat="1" x14ac:dyDescent="0.45">
      <c r="D36" s="187" t="s">
        <v>3</v>
      </c>
      <c r="E36" s="188"/>
      <c r="L36" s="187" t="s">
        <v>3</v>
      </c>
      <c r="M36" s="188"/>
      <c r="V36" s="187" t="s">
        <v>3</v>
      </c>
      <c r="W36" s="188"/>
      <c r="AF36" s="187" t="s">
        <v>3</v>
      </c>
      <c r="AG36" s="188"/>
    </row>
    <row r="37" spans="1:38" s="25" customFormat="1" x14ac:dyDescent="0.45">
      <c r="D37" s="103" t="s">
        <v>4</v>
      </c>
      <c r="E37" s="104" t="s">
        <v>13</v>
      </c>
      <c r="F37" s="32"/>
      <c r="L37" s="103" t="s">
        <v>4</v>
      </c>
      <c r="M37" s="104" t="s">
        <v>13</v>
      </c>
      <c r="V37" s="103" t="s">
        <v>4</v>
      </c>
      <c r="W37" s="104" t="s">
        <v>13</v>
      </c>
      <c r="AF37" s="103" t="s">
        <v>4</v>
      </c>
      <c r="AG37" s="104" t="s">
        <v>13</v>
      </c>
    </row>
    <row r="38" spans="1:38" s="25" customFormat="1" x14ac:dyDescent="0.45">
      <c r="C38" s="26" t="s">
        <v>10</v>
      </c>
      <c r="D38" s="179">
        <f>AVERAGE(H16:H24)</f>
        <v>2.8014628889611377E-2</v>
      </c>
      <c r="E38" s="180">
        <f>AVERAGE(H25:H33)</f>
        <v>1.777387459694961E-2</v>
      </c>
      <c r="F38" s="32"/>
      <c r="K38" s="26" t="s">
        <v>10</v>
      </c>
      <c r="L38" s="33" t="e">
        <f>AVERAGE(P16:P24)</f>
        <v>#DIV/0!</v>
      </c>
      <c r="M38" s="34" t="e">
        <f>AVERAGE(P25:P33)</f>
        <v>#DIV/0!</v>
      </c>
      <c r="U38" s="26" t="s">
        <v>10</v>
      </c>
      <c r="V38" s="179">
        <f>AVERAGE(Z16:Z24)</f>
        <v>2.1553838877748852E-2</v>
      </c>
      <c r="W38" s="180">
        <f>AVERAGE(Z25:Z33)</f>
        <v>1.1768824959367841E-2</v>
      </c>
      <c r="AE38" s="26" t="s">
        <v>10</v>
      </c>
      <c r="AF38" s="179">
        <f>AVERAGE(AJ16:AJ24)</f>
        <v>1.0696494666942526E-2</v>
      </c>
      <c r="AG38" s="180">
        <f>AVERAGE(AJ25:AJ33)</f>
        <v>1.0455220351146832E-2</v>
      </c>
    </row>
    <row r="39" spans="1:38" s="25" customFormat="1" x14ac:dyDescent="0.45">
      <c r="C39" s="26" t="s">
        <v>11</v>
      </c>
      <c r="D39" s="179">
        <f>_xlfn.STDEV.S(H16:H24)</f>
        <v>1.4240011571776378E-2</v>
      </c>
      <c r="E39" s="180">
        <f>_xlfn.STDEV.S(H25:H33)</f>
        <v>1.3638402851035467E-2</v>
      </c>
      <c r="F39" s="32"/>
      <c r="K39" s="26" t="s">
        <v>11</v>
      </c>
      <c r="L39" s="33" t="e">
        <f>_xlfn.STDEV.S(P16:P24)</f>
        <v>#DIV/0!</v>
      </c>
      <c r="M39" s="34" t="e">
        <f>_xlfn.STDEV.S(P25:P33)</f>
        <v>#DIV/0!</v>
      </c>
      <c r="U39" s="26" t="s">
        <v>11</v>
      </c>
      <c r="V39" s="179">
        <f>_xlfn.STDEV.S(Z16:Z24)</f>
        <v>1.2636994214527466E-2</v>
      </c>
      <c r="W39" s="180">
        <f>_xlfn.STDEV.S(Z25:Z33)</f>
        <v>1.120548277590187E-2</v>
      </c>
      <c r="AE39" s="26" t="s">
        <v>11</v>
      </c>
      <c r="AF39" s="179">
        <f>_xlfn.STDEV.S(AJ16:AJ24)</f>
        <v>1.0792138383886653E-2</v>
      </c>
      <c r="AG39" s="180">
        <f>_xlfn.STDEV.S(AJ25:AJ33)</f>
        <v>9.3062790805242927E-3</v>
      </c>
    </row>
    <row r="40" spans="1:38" s="25" customFormat="1" x14ac:dyDescent="0.45">
      <c r="C40" s="26" t="s">
        <v>12</v>
      </c>
      <c r="D40" s="35">
        <f>D39/D38</f>
        <v>0.50830627197981482</v>
      </c>
      <c r="E40" s="36">
        <f t="shared" ref="E40" si="19">E39/E38</f>
        <v>0.7673286303806891</v>
      </c>
      <c r="K40" s="26" t="s">
        <v>12</v>
      </c>
      <c r="L40" s="35" t="e">
        <f>L39/L38</f>
        <v>#DIV/0!</v>
      </c>
      <c r="M40" s="36" t="e">
        <f t="shared" ref="M40" si="20">M39/M38</f>
        <v>#DIV/0!</v>
      </c>
      <c r="U40" s="26" t="s">
        <v>12</v>
      </c>
      <c r="V40" s="35">
        <f>V39/V38</f>
        <v>0.58629900159332138</v>
      </c>
      <c r="W40" s="36">
        <f t="shared" ref="W40" si="21">W39/W38</f>
        <v>0.95213267378766153</v>
      </c>
      <c r="AE40" s="26" t="s">
        <v>12</v>
      </c>
      <c r="AF40" s="35">
        <f>AF39/AF38</f>
        <v>1.0089415944122062</v>
      </c>
      <c r="AG40" s="36">
        <f t="shared" ref="AG40" si="22">AG39/AG38</f>
        <v>0.89010836385705527</v>
      </c>
    </row>
    <row r="41" spans="1:38" s="25" customFormat="1" x14ac:dyDescent="0.45">
      <c r="A41" s="37"/>
      <c r="B41" s="37"/>
      <c r="K41" s="37"/>
      <c r="U41" s="37"/>
      <c r="AE41" s="37"/>
    </row>
    <row r="42" spans="1:38" s="25" customFormat="1" x14ac:dyDescent="0.45">
      <c r="A42" s="38"/>
      <c r="B42" s="38"/>
      <c r="C42" s="31"/>
      <c r="K42" s="37" t="s">
        <v>21</v>
      </c>
      <c r="L42" s="152" t="e">
        <f>($D$38-L38)/$D$38</f>
        <v>#DIV/0!</v>
      </c>
      <c r="M42" s="152" t="e">
        <f>($E$38-M38)/$E$38</f>
        <v>#DIV/0!</v>
      </c>
      <c r="U42" s="37" t="s">
        <v>21</v>
      </c>
      <c r="V42" s="152">
        <f>($D$38-V38)/$D$38</f>
        <v>0.23062200956937789</v>
      </c>
      <c r="W42" s="152">
        <f>($E$38-W38)/$E$38</f>
        <v>0.33785822021116141</v>
      </c>
      <c r="AE42" s="37" t="s">
        <v>21</v>
      </c>
      <c r="AF42" s="152">
        <f>($D$38-AF38)/$D$38</f>
        <v>0.61818181818181817</v>
      </c>
      <c r="AG42" s="152">
        <f>($E$38-AG38)/$E$38</f>
        <v>0.41176470588235281</v>
      </c>
    </row>
    <row r="43" spans="1:38" s="25" customFormat="1" x14ac:dyDescent="0.45">
      <c r="A43" s="31"/>
      <c r="B43" s="31"/>
      <c r="C43" s="31"/>
      <c r="K43" s="37" t="s">
        <v>22</v>
      </c>
      <c r="L43" s="25" t="str">
        <f>L12</f>
        <v>1 month</v>
      </c>
      <c r="U43" s="37" t="s">
        <v>22</v>
      </c>
      <c r="V43" s="25" t="str">
        <f>V12</f>
        <v>3 months</v>
      </c>
      <c r="AE43" s="37" t="s">
        <v>22</v>
      </c>
      <c r="AF43" s="25" t="str">
        <f>AF12</f>
        <v>6 months</v>
      </c>
    </row>
    <row r="44" spans="1:38" s="25" customFormat="1" x14ac:dyDescent="0.45"/>
    <row r="45" spans="1:38" s="25" customFormat="1" x14ac:dyDescent="0.45"/>
  </sheetData>
  <mergeCells count="16">
    <mergeCell ref="AL14:AL15"/>
    <mergeCell ref="U14:U15"/>
    <mergeCell ref="AD14:AD15"/>
    <mergeCell ref="AE14:AE15"/>
    <mergeCell ref="A14:A15"/>
    <mergeCell ref="B14:B15"/>
    <mergeCell ref="J14:J15"/>
    <mergeCell ref="K14:K15"/>
    <mergeCell ref="T14:T15"/>
    <mergeCell ref="R14:R15"/>
    <mergeCell ref="C14:C15"/>
    <mergeCell ref="D36:E36"/>
    <mergeCell ref="L36:M36"/>
    <mergeCell ref="V36:W36"/>
    <mergeCell ref="AF36:AG36"/>
    <mergeCell ref="AB14:AB15"/>
  </mergeCell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D5D5F-C06E-4D8C-A3C0-8C05D4B08344}">
  <dimension ref="B1:R59"/>
  <sheetViews>
    <sheetView tabSelected="1" zoomScale="63" zoomScaleNormal="63" workbookViewId="0">
      <selection activeCell="G37" sqref="G37"/>
    </sheetView>
  </sheetViews>
  <sheetFormatPr defaultColWidth="10.9296875" defaultRowHeight="14.25" x14ac:dyDescent="0.45"/>
  <cols>
    <col min="2" max="2" width="26.06640625" bestFit="1" customWidth="1"/>
    <col min="3" max="3" width="17.53125" customWidth="1"/>
    <col min="4" max="4" width="14.796875" customWidth="1"/>
    <col min="7" max="7" width="12.33203125" customWidth="1"/>
    <col min="8" max="8" width="26.06640625" bestFit="1" customWidth="1"/>
    <col min="9" max="9" width="17.53125" customWidth="1"/>
    <col min="10" max="10" width="14.796875" customWidth="1"/>
    <col min="14" max="14" width="26.06640625" bestFit="1" customWidth="1"/>
    <col min="15" max="15" width="17.53125" customWidth="1"/>
    <col min="16" max="16" width="14.796875" customWidth="1"/>
  </cols>
  <sheetData>
    <row r="1" spans="2:18" s="41" customFormat="1" ht="23" customHeight="1" x14ac:dyDescent="0.45">
      <c r="B1" s="197" t="s">
        <v>38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</row>
    <row r="2" spans="2:18" s="41" customFormat="1" ht="23" customHeight="1" x14ac:dyDescent="0.45"/>
    <row r="3" spans="2:18" s="41" customFormat="1" ht="23" customHeight="1" x14ac:dyDescent="0.45">
      <c r="B3" s="199" t="s">
        <v>34</v>
      </c>
      <c r="C3" s="199"/>
      <c r="D3" s="199" t="s">
        <v>32</v>
      </c>
      <c r="E3" s="199"/>
      <c r="F3" s="199"/>
      <c r="H3" s="199" t="s">
        <v>34</v>
      </c>
      <c r="I3" s="199"/>
      <c r="J3" s="199" t="s">
        <v>32</v>
      </c>
      <c r="K3" s="199"/>
      <c r="L3" s="199"/>
      <c r="N3" s="199" t="s">
        <v>34</v>
      </c>
      <c r="O3" s="199"/>
      <c r="P3" s="199" t="s">
        <v>32</v>
      </c>
      <c r="Q3" s="199"/>
      <c r="R3" s="199"/>
    </row>
    <row r="4" spans="2:18" s="41" customFormat="1" ht="23" customHeight="1" x14ac:dyDescent="0.45">
      <c r="B4" s="39" t="s">
        <v>36</v>
      </c>
      <c r="C4" s="154" t="s">
        <v>4</v>
      </c>
      <c r="D4" s="195"/>
      <c r="E4" s="195"/>
      <c r="F4" s="195"/>
      <c r="H4" s="39" t="s">
        <v>36</v>
      </c>
      <c r="I4" s="154"/>
      <c r="J4" s="195"/>
      <c r="K4" s="195"/>
      <c r="L4" s="195"/>
      <c r="N4" s="39" t="s">
        <v>36</v>
      </c>
      <c r="O4" s="154"/>
      <c r="P4" s="195"/>
      <c r="Q4" s="195"/>
      <c r="R4" s="195"/>
    </row>
    <row r="5" spans="2:18" s="41" customFormat="1" ht="23" customHeight="1" x14ac:dyDescent="0.45">
      <c r="B5" s="39" t="s">
        <v>37</v>
      </c>
      <c r="C5" s="154">
        <v>4</v>
      </c>
      <c r="D5" s="195"/>
      <c r="E5" s="195"/>
      <c r="F5" s="195"/>
      <c r="H5" s="39" t="s">
        <v>37</v>
      </c>
      <c r="I5" s="154"/>
      <c r="J5" s="195"/>
      <c r="K5" s="195"/>
      <c r="L5" s="195"/>
      <c r="N5" s="39" t="s">
        <v>37</v>
      </c>
      <c r="O5" s="154"/>
      <c r="P5" s="195"/>
      <c r="Q5" s="195"/>
      <c r="R5" s="195"/>
    </row>
    <row r="6" spans="2:18" s="41" customFormat="1" ht="23" customHeight="1" x14ac:dyDescent="0.45">
      <c r="B6" s="39" t="s">
        <v>26</v>
      </c>
      <c r="C6" s="154" t="s">
        <v>20</v>
      </c>
      <c r="D6" s="195"/>
      <c r="E6" s="195"/>
      <c r="F6" s="195"/>
      <c r="H6" s="39" t="s">
        <v>26</v>
      </c>
      <c r="I6" s="154"/>
      <c r="J6" s="195"/>
      <c r="K6" s="195"/>
      <c r="L6" s="195"/>
      <c r="N6" s="39" t="s">
        <v>26</v>
      </c>
      <c r="O6" s="154"/>
      <c r="P6" s="195"/>
      <c r="Q6" s="195"/>
      <c r="R6" s="195"/>
    </row>
    <row r="7" spans="2:18" s="41" customFormat="1" ht="23" customHeight="1" x14ac:dyDescent="0.45">
      <c r="B7" s="40" t="s">
        <v>33</v>
      </c>
      <c r="C7" s="154">
        <v>96</v>
      </c>
      <c r="D7" s="195"/>
      <c r="E7" s="195"/>
      <c r="F7" s="195"/>
      <c r="H7" s="40" t="s">
        <v>33</v>
      </c>
      <c r="I7" s="154"/>
      <c r="J7" s="195"/>
      <c r="K7" s="195"/>
      <c r="L7" s="195"/>
      <c r="N7" s="40" t="s">
        <v>33</v>
      </c>
      <c r="O7" s="154"/>
      <c r="P7" s="195"/>
      <c r="Q7" s="195"/>
      <c r="R7" s="195"/>
    </row>
    <row r="8" spans="2:18" s="41" customFormat="1" ht="23" customHeight="1" x14ac:dyDescent="0.45">
      <c r="B8" s="153" t="s">
        <v>81</v>
      </c>
      <c r="C8" s="154">
        <v>208</v>
      </c>
      <c r="D8" s="195"/>
      <c r="E8" s="195"/>
      <c r="F8" s="195"/>
      <c r="H8" s="153" t="s">
        <v>81</v>
      </c>
      <c r="I8" s="154"/>
      <c r="J8" s="195"/>
      <c r="K8" s="195"/>
      <c r="L8" s="195"/>
      <c r="N8" s="153" t="s">
        <v>81</v>
      </c>
      <c r="O8" s="154"/>
      <c r="P8" s="195"/>
      <c r="Q8" s="195"/>
      <c r="R8" s="195"/>
    </row>
    <row r="9" spans="2:18" s="41" customFormat="1" ht="23" customHeight="1" x14ac:dyDescent="0.45">
      <c r="B9" s="39" t="s">
        <v>31</v>
      </c>
      <c r="C9" s="154" t="s">
        <v>83</v>
      </c>
      <c r="D9" s="195"/>
      <c r="E9" s="195"/>
      <c r="F9" s="195"/>
      <c r="H9" s="39" t="s">
        <v>31</v>
      </c>
      <c r="I9" s="154"/>
      <c r="J9" s="195"/>
      <c r="K9" s="195"/>
      <c r="L9" s="195"/>
      <c r="N9" s="39" t="s">
        <v>31</v>
      </c>
      <c r="O9" s="154"/>
      <c r="P9" s="195"/>
      <c r="Q9" s="195"/>
      <c r="R9" s="195"/>
    </row>
    <row r="10" spans="2:18" s="41" customFormat="1" ht="23" customHeight="1" x14ac:dyDescent="0.45">
      <c r="B10" s="39" t="s">
        <v>35</v>
      </c>
      <c r="C10" s="154" t="s">
        <v>84</v>
      </c>
      <c r="D10" s="195"/>
      <c r="E10" s="195"/>
      <c r="F10" s="195"/>
      <c r="H10" s="39" t="s">
        <v>35</v>
      </c>
      <c r="I10" s="154"/>
      <c r="J10" s="195"/>
      <c r="K10" s="195"/>
      <c r="L10" s="195"/>
      <c r="N10" s="39" t="s">
        <v>35</v>
      </c>
      <c r="O10" s="154"/>
      <c r="P10" s="195"/>
      <c r="Q10" s="195"/>
      <c r="R10" s="195"/>
    </row>
    <row r="11" spans="2:18" s="41" customFormat="1" ht="23" customHeight="1" x14ac:dyDescent="0.45"/>
    <row r="12" spans="2:18" s="41" customFormat="1" ht="23" customHeight="1" x14ac:dyDescent="0.45">
      <c r="B12" s="199" t="s">
        <v>34</v>
      </c>
      <c r="C12" s="199"/>
      <c r="D12" s="199" t="s">
        <v>32</v>
      </c>
      <c r="E12" s="199"/>
      <c r="F12" s="199"/>
      <c r="H12" s="199" t="s">
        <v>34</v>
      </c>
      <c r="I12" s="199"/>
      <c r="J12" s="199" t="s">
        <v>32</v>
      </c>
      <c r="K12" s="199"/>
      <c r="L12" s="199"/>
      <c r="N12" s="199" t="s">
        <v>34</v>
      </c>
      <c r="O12" s="199"/>
      <c r="P12" s="199" t="s">
        <v>32</v>
      </c>
      <c r="Q12" s="199"/>
      <c r="R12" s="199"/>
    </row>
    <row r="13" spans="2:18" s="41" customFormat="1" ht="23" customHeight="1" x14ac:dyDescent="0.45">
      <c r="B13" s="39" t="s">
        <v>36</v>
      </c>
      <c r="C13" s="154"/>
      <c r="D13" s="195"/>
      <c r="E13" s="195"/>
      <c r="F13" s="195"/>
      <c r="H13" s="39" t="s">
        <v>36</v>
      </c>
      <c r="I13" s="154"/>
      <c r="J13" s="195"/>
      <c r="K13" s="195"/>
      <c r="L13" s="195"/>
      <c r="N13" s="39" t="s">
        <v>36</v>
      </c>
      <c r="O13" s="154"/>
      <c r="P13" s="195"/>
      <c r="Q13" s="195"/>
      <c r="R13" s="195"/>
    </row>
    <row r="14" spans="2:18" s="41" customFormat="1" ht="23" customHeight="1" x14ac:dyDescent="0.45">
      <c r="B14" s="39" t="s">
        <v>37</v>
      </c>
      <c r="C14" s="154"/>
      <c r="D14" s="195"/>
      <c r="E14" s="195"/>
      <c r="F14" s="195"/>
      <c r="H14" s="39" t="s">
        <v>37</v>
      </c>
      <c r="I14" s="154"/>
      <c r="J14" s="195"/>
      <c r="K14" s="195"/>
      <c r="L14" s="195"/>
      <c r="N14" s="39" t="s">
        <v>37</v>
      </c>
      <c r="O14" s="154"/>
      <c r="P14" s="195"/>
      <c r="Q14" s="195"/>
      <c r="R14" s="195"/>
    </row>
    <row r="15" spans="2:18" s="41" customFormat="1" ht="23" customHeight="1" x14ac:dyDescent="0.45">
      <c r="B15" s="39" t="s">
        <v>26</v>
      </c>
      <c r="C15" s="154"/>
      <c r="D15" s="195"/>
      <c r="E15" s="195"/>
      <c r="F15" s="195"/>
      <c r="H15" s="39" t="s">
        <v>26</v>
      </c>
      <c r="I15" s="154"/>
      <c r="J15" s="195"/>
      <c r="K15" s="195"/>
      <c r="L15" s="195"/>
      <c r="N15" s="39" t="s">
        <v>26</v>
      </c>
      <c r="O15" s="154"/>
      <c r="P15" s="195"/>
      <c r="Q15" s="195"/>
      <c r="R15" s="195"/>
    </row>
    <row r="16" spans="2:18" s="41" customFormat="1" ht="23" customHeight="1" x14ac:dyDescent="0.45">
      <c r="B16" s="40" t="s">
        <v>33</v>
      </c>
      <c r="C16" s="154"/>
      <c r="D16" s="195"/>
      <c r="E16" s="195"/>
      <c r="F16" s="195"/>
      <c r="H16" s="40" t="s">
        <v>33</v>
      </c>
      <c r="I16" s="154"/>
      <c r="J16" s="195"/>
      <c r="K16" s="195"/>
      <c r="L16" s="195"/>
      <c r="N16" s="40" t="s">
        <v>33</v>
      </c>
      <c r="O16" s="154"/>
      <c r="P16" s="195"/>
      <c r="Q16" s="195"/>
      <c r="R16" s="195"/>
    </row>
    <row r="17" spans="2:18" s="41" customFormat="1" ht="23" customHeight="1" x14ac:dyDescent="0.45">
      <c r="B17" s="153" t="s">
        <v>81</v>
      </c>
      <c r="C17" s="154"/>
      <c r="D17" s="195"/>
      <c r="E17" s="195"/>
      <c r="F17" s="195"/>
      <c r="H17" s="153" t="s">
        <v>81</v>
      </c>
      <c r="I17" s="154"/>
      <c r="J17" s="195"/>
      <c r="K17" s="195"/>
      <c r="L17" s="195"/>
      <c r="N17" s="153" t="s">
        <v>81</v>
      </c>
      <c r="O17" s="154"/>
      <c r="P17" s="195"/>
      <c r="Q17" s="195"/>
      <c r="R17" s="195"/>
    </row>
    <row r="18" spans="2:18" s="41" customFormat="1" ht="23" customHeight="1" x14ac:dyDescent="0.45">
      <c r="B18" s="39" t="s">
        <v>31</v>
      </c>
      <c r="C18" s="154"/>
      <c r="D18" s="195"/>
      <c r="E18" s="195"/>
      <c r="F18" s="195"/>
      <c r="H18" s="39" t="s">
        <v>31</v>
      </c>
      <c r="I18" s="154"/>
      <c r="J18" s="195"/>
      <c r="K18" s="195"/>
      <c r="L18" s="195"/>
      <c r="N18" s="39" t="s">
        <v>31</v>
      </c>
      <c r="O18" s="154"/>
      <c r="P18" s="195"/>
      <c r="Q18" s="195"/>
      <c r="R18" s="195"/>
    </row>
    <row r="19" spans="2:18" s="41" customFormat="1" ht="23" customHeight="1" x14ac:dyDescent="0.45">
      <c r="B19" s="39" t="s">
        <v>35</v>
      </c>
      <c r="C19" s="154"/>
      <c r="D19" s="195"/>
      <c r="E19" s="195"/>
      <c r="F19" s="195"/>
      <c r="H19" s="39" t="s">
        <v>35</v>
      </c>
      <c r="I19" s="154"/>
      <c r="J19" s="195"/>
      <c r="K19" s="195"/>
      <c r="L19" s="195"/>
      <c r="N19" s="39" t="s">
        <v>35</v>
      </c>
      <c r="O19" s="154"/>
      <c r="P19" s="195"/>
      <c r="Q19" s="195"/>
      <c r="R19" s="195"/>
    </row>
    <row r="20" spans="2:18" s="41" customFormat="1" ht="23" customHeight="1" x14ac:dyDescent="0.45"/>
    <row r="21" spans="2:18" s="41" customFormat="1" ht="23" customHeight="1" x14ac:dyDescent="0.45">
      <c r="B21" s="199" t="s">
        <v>34</v>
      </c>
      <c r="C21" s="199"/>
      <c r="D21" s="199" t="s">
        <v>32</v>
      </c>
      <c r="E21" s="199"/>
      <c r="F21" s="199"/>
      <c r="H21" s="199" t="s">
        <v>34</v>
      </c>
      <c r="I21" s="199"/>
      <c r="J21" s="199" t="s">
        <v>32</v>
      </c>
      <c r="K21" s="199"/>
      <c r="L21" s="199"/>
      <c r="N21" s="199" t="s">
        <v>34</v>
      </c>
      <c r="O21" s="199"/>
      <c r="P21" s="199" t="s">
        <v>32</v>
      </c>
      <c r="Q21" s="199"/>
      <c r="R21" s="199"/>
    </row>
    <row r="22" spans="2:18" s="41" customFormat="1" ht="23" customHeight="1" x14ac:dyDescent="0.45">
      <c r="B22" s="39" t="s">
        <v>36</v>
      </c>
      <c r="C22" s="154"/>
      <c r="D22" s="195"/>
      <c r="E22" s="195"/>
      <c r="F22" s="195"/>
      <c r="H22" s="39" t="s">
        <v>36</v>
      </c>
      <c r="I22" s="154"/>
      <c r="J22" s="195"/>
      <c r="K22" s="195"/>
      <c r="L22" s="195"/>
      <c r="N22" s="39" t="s">
        <v>36</v>
      </c>
      <c r="O22" s="154"/>
      <c r="P22" s="195"/>
      <c r="Q22" s="195"/>
      <c r="R22" s="195"/>
    </row>
    <row r="23" spans="2:18" s="41" customFormat="1" ht="23" customHeight="1" x14ac:dyDescent="0.45">
      <c r="B23" s="39" t="s">
        <v>37</v>
      </c>
      <c r="C23" s="154"/>
      <c r="D23" s="195"/>
      <c r="E23" s="195"/>
      <c r="F23" s="195"/>
      <c r="H23" s="39" t="s">
        <v>37</v>
      </c>
      <c r="I23" s="154"/>
      <c r="J23" s="195"/>
      <c r="K23" s="195"/>
      <c r="L23" s="195"/>
      <c r="N23" s="39" t="s">
        <v>37</v>
      </c>
      <c r="O23" s="154"/>
      <c r="P23" s="195"/>
      <c r="Q23" s="195"/>
      <c r="R23" s="195"/>
    </row>
    <row r="24" spans="2:18" s="41" customFormat="1" ht="23" customHeight="1" x14ac:dyDescent="0.45">
      <c r="B24" s="39" t="s">
        <v>26</v>
      </c>
      <c r="C24" s="154"/>
      <c r="D24" s="195"/>
      <c r="E24" s="195"/>
      <c r="F24" s="195"/>
      <c r="H24" s="39" t="s">
        <v>26</v>
      </c>
      <c r="I24" s="154"/>
      <c r="J24" s="195"/>
      <c r="K24" s="195"/>
      <c r="L24" s="195"/>
      <c r="N24" s="39" t="s">
        <v>26</v>
      </c>
      <c r="O24" s="154"/>
      <c r="P24" s="195"/>
      <c r="Q24" s="195"/>
      <c r="R24" s="195"/>
    </row>
    <row r="25" spans="2:18" s="41" customFormat="1" ht="23" customHeight="1" x14ac:dyDescent="0.45">
      <c r="B25" s="40" t="s">
        <v>33</v>
      </c>
      <c r="C25" s="154"/>
      <c r="D25" s="195"/>
      <c r="E25" s="195"/>
      <c r="F25" s="195"/>
      <c r="H25" s="40" t="s">
        <v>33</v>
      </c>
      <c r="I25" s="154"/>
      <c r="J25" s="195"/>
      <c r="K25" s="195"/>
      <c r="L25" s="195"/>
      <c r="N25" s="40" t="s">
        <v>33</v>
      </c>
      <c r="O25" s="154"/>
      <c r="P25" s="195"/>
      <c r="Q25" s="195"/>
      <c r="R25" s="195"/>
    </row>
    <row r="26" spans="2:18" s="41" customFormat="1" ht="23" customHeight="1" x14ac:dyDescent="0.45">
      <c r="B26" s="153" t="s">
        <v>81</v>
      </c>
      <c r="C26" s="154"/>
      <c r="D26" s="195"/>
      <c r="E26" s="195"/>
      <c r="F26" s="195"/>
      <c r="H26" s="153" t="s">
        <v>81</v>
      </c>
      <c r="I26" s="154"/>
      <c r="J26" s="195"/>
      <c r="K26" s="195"/>
      <c r="L26" s="195"/>
      <c r="N26" s="153" t="s">
        <v>81</v>
      </c>
      <c r="O26" s="154"/>
      <c r="P26" s="195"/>
      <c r="Q26" s="195"/>
      <c r="R26" s="195"/>
    </row>
    <row r="27" spans="2:18" s="41" customFormat="1" ht="23" customHeight="1" x14ac:dyDescent="0.45">
      <c r="B27" s="39" t="s">
        <v>31</v>
      </c>
      <c r="C27" s="154"/>
      <c r="D27" s="195"/>
      <c r="E27" s="195"/>
      <c r="F27" s="195"/>
      <c r="H27" s="39" t="s">
        <v>31</v>
      </c>
      <c r="I27" s="154"/>
      <c r="J27" s="195"/>
      <c r="K27" s="195"/>
      <c r="L27" s="195"/>
      <c r="N27" s="39" t="s">
        <v>31</v>
      </c>
      <c r="O27" s="154"/>
      <c r="P27" s="195"/>
      <c r="Q27" s="195"/>
      <c r="R27" s="195"/>
    </row>
    <row r="28" spans="2:18" s="41" customFormat="1" ht="23" customHeight="1" x14ac:dyDescent="0.45">
      <c r="B28" s="39" t="s">
        <v>35</v>
      </c>
      <c r="C28" s="154"/>
      <c r="D28" s="195"/>
      <c r="E28" s="195"/>
      <c r="F28" s="195"/>
      <c r="H28" s="39" t="s">
        <v>35</v>
      </c>
      <c r="I28" s="154"/>
      <c r="J28" s="195"/>
      <c r="K28" s="195"/>
      <c r="L28" s="195"/>
      <c r="N28" s="39" t="s">
        <v>35</v>
      </c>
      <c r="O28" s="154"/>
      <c r="P28" s="195"/>
      <c r="Q28" s="195"/>
      <c r="R28" s="195"/>
    </row>
    <row r="29" spans="2:18" s="41" customFormat="1" ht="23" customHeight="1" x14ac:dyDescent="0.45"/>
    <row r="30" spans="2:18" s="41" customFormat="1" ht="23" customHeight="1" x14ac:dyDescent="0.45"/>
    <row r="31" spans="2:18" s="41" customFormat="1" ht="23" customHeight="1" x14ac:dyDescent="0.45">
      <c r="B31" s="198" t="s">
        <v>39</v>
      </c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</row>
    <row r="32" spans="2:18" s="41" customFormat="1" ht="23" customHeight="1" x14ac:dyDescent="0.45"/>
    <row r="33" spans="2:18" s="41" customFormat="1" ht="23" customHeight="1" x14ac:dyDescent="0.45">
      <c r="B33" s="196" t="s">
        <v>34</v>
      </c>
      <c r="C33" s="196"/>
      <c r="D33" s="196" t="s">
        <v>32</v>
      </c>
      <c r="E33" s="196"/>
      <c r="F33" s="196"/>
      <c r="H33" s="196" t="s">
        <v>34</v>
      </c>
      <c r="I33" s="196"/>
      <c r="J33" s="196" t="s">
        <v>32</v>
      </c>
      <c r="K33" s="196"/>
      <c r="L33" s="196"/>
      <c r="N33" s="196" t="s">
        <v>34</v>
      </c>
      <c r="O33" s="196"/>
      <c r="P33" s="196" t="s">
        <v>32</v>
      </c>
      <c r="Q33" s="196"/>
      <c r="R33" s="196"/>
    </row>
    <row r="34" spans="2:18" s="41" customFormat="1" ht="23" customHeight="1" x14ac:dyDescent="0.45">
      <c r="B34" s="39" t="s">
        <v>36</v>
      </c>
      <c r="C34" s="42" t="s">
        <v>13</v>
      </c>
      <c r="D34" s="195"/>
      <c r="E34" s="195"/>
      <c r="F34" s="195"/>
      <c r="H34" s="39" t="s">
        <v>36</v>
      </c>
      <c r="I34" s="42"/>
      <c r="J34" s="195"/>
      <c r="K34" s="195"/>
      <c r="L34" s="195"/>
      <c r="N34" s="39" t="s">
        <v>36</v>
      </c>
      <c r="O34" s="42"/>
      <c r="P34" s="195"/>
      <c r="Q34" s="195"/>
      <c r="R34" s="195"/>
    </row>
    <row r="35" spans="2:18" s="41" customFormat="1" ht="23" customHeight="1" x14ac:dyDescent="0.45">
      <c r="B35" s="39" t="s">
        <v>37</v>
      </c>
      <c r="C35" s="42">
        <v>3</v>
      </c>
      <c r="D35" s="195"/>
      <c r="E35" s="195"/>
      <c r="F35" s="195"/>
      <c r="H35" s="39" t="s">
        <v>37</v>
      </c>
      <c r="I35" s="42"/>
      <c r="J35" s="195"/>
      <c r="K35" s="195"/>
      <c r="L35" s="195"/>
      <c r="N35" s="39" t="s">
        <v>37</v>
      </c>
      <c r="O35" s="42"/>
      <c r="P35" s="195"/>
      <c r="Q35" s="195"/>
      <c r="R35" s="195"/>
    </row>
    <row r="36" spans="2:18" s="41" customFormat="1" ht="23" customHeight="1" x14ac:dyDescent="0.45">
      <c r="B36" s="39" t="s">
        <v>26</v>
      </c>
      <c r="C36" s="42" t="s">
        <v>20</v>
      </c>
      <c r="D36" s="195"/>
      <c r="E36" s="195"/>
      <c r="F36" s="195"/>
      <c r="H36" s="39" t="s">
        <v>26</v>
      </c>
      <c r="I36" s="42"/>
      <c r="J36" s="195"/>
      <c r="K36" s="195"/>
      <c r="L36" s="195"/>
      <c r="N36" s="39" t="s">
        <v>26</v>
      </c>
      <c r="O36" s="42"/>
      <c r="P36" s="195"/>
      <c r="Q36" s="195"/>
      <c r="R36" s="195"/>
    </row>
    <row r="37" spans="2:18" s="41" customFormat="1" ht="23" customHeight="1" x14ac:dyDescent="0.45">
      <c r="B37" s="40" t="s">
        <v>33</v>
      </c>
      <c r="C37" s="42">
        <v>96</v>
      </c>
      <c r="D37" s="195"/>
      <c r="E37" s="195"/>
      <c r="F37" s="195"/>
      <c r="H37" s="40" t="s">
        <v>33</v>
      </c>
      <c r="I37" s="42"/>
      <c r="J37" s="195"/>
      <c r="K37" s="195"/>
      <c r="L37" s="195"/>
      <c r="N37" s="40" t="s">
        <v>33</v>
      </c>
      <c r="O37" s="42"/>
      <c r="P37" s="195"/>
      <c r="Q37" s="195"/>
      <c r="R37" s="195"/>
    </row>
    <row r="38" spans="2:18" s="41" customFormat="1" ht="23" customHeight="1" x14ac:dyDescent="0.45">
      <c r="B38" s="153" t="s">
        <v>81</v>
      </c>
      <c r="C38" s="42">
        <v>208</v>
      </c>
      <c r="D38" s="195"/>
      <c r="E38" s="195"/>
      <c r="F38" s="195"/>
      <c r="H38" s="153" t="s">
        <v>81</v>
      </c>
      <c r="I38" s="42"/>
      <c r="J38" s="195"/>
      <c r="K38" s="195"/>
      <c r="L38" s="195"/>
      <c r="N38" s="153" t="s">
        <v>81</v>
      </c>
      <c r="O38" s="42"/>
      <c r="P38" s="195"/>
      <c r="Q38" s="195"/>
      <c r="R38" s="195"/>
    </row>
    <row r="39" spans="2:18" s="41" customFormat="1" ht="23" customHeight="1" x14ac:dyDescent="0.45">
      <c r="B39" s="39" t="s">
        <v>31</v>
      </c>
      <c r="C39" s="42" t="s">
        <v>83</v>
      </c>
      <c r="D39" s="195"/>
      <c r="E39" s="195"/>
      <c r="F39" s="195"/>
      <c r="H39" s="39" t="s">
        <v>31</v>
      </c>
      <c r="I39" s="42"/>
      <c r="J39" s="195"/>
      <c r="K39" s="195"/>
      <c r="L39" s="195"/>
      <c r="N39" s="39" t="s">
        <v>31</v>
      </c>
      <c r="O39" s="42"/>
      <c r="P39" s="195"/>
      <c r="Q39" s="195"/>
      <c r="R39" s="195"/>
    </row>
    <row r="40" spans="2:18" s="41" customFormat="1" ht="23" customHeight="1" x14ac:dyDescent="0.45">
      <c r="B40" s="39" t="s">
        <v>35</v>
      </c>
      <c r="C40" s="42" t="s">
        <v>84</v>
      </c>
      <c r="D40" s="195"/>
      <c r="E40" s="195"/>
      <c r="F40" s="195"/>
      <c r="H40" s="39" t="s">
        <v>35</v>
      </c>
      <c r="I40" s="42"/>
      <c r="J40" s="195"/>
      <c r="K40" s="195"/>
      <c r="L40" s="195"/>
      <c r="N40" s="39" t="s">
        <v>35</v>
      </c>
      <c r="O40" s="42"/>
      <c r="P40" s="195"/>
      <c r="Q40" s="195"/>
      <c r="R40" s="195"/>
    </row>
    <row r="41" spans="2:18" s="41" customFormat="1" ht="23" customHeight="1" x14ac:dyDescent="0.45"/>
    <row r="42" spans="2:18" s="41" customFormat="1" ht="23" customHeight="1" x14ac:dyDescent="0.45">
      <c r="B42" s="196" t="s">
        <v>34</v>
      </c>
      <c r="C42" s="196"/>
      <c r="D42" s="196" t="s">
        <v>32</v>
      </c>
      <c r="E42" s="196"/>
      <c r="F42" s="196"/>
      <c r="H42" s="196" t="s">
        <v>34</v>
      </c>
      <c r="I42" s="196"/>
      <c r="J42" s="196" t="s">
        <v>32</v>
      </c>
      <c r="K42" s="196"/>
      <c r="L42" s="196"/>
      <c r="N42" s="196" t="s">
        <v>34</v>
      </c>
      <c r="O42" s="196"/>
      <c r="P42" s="196" t="s">
        <v>32</v>
      </c>
      <c r="Q42" s="196"/>
      <c r="R42" s="196"/>
    </row>
    <row r="43" spans="2:18" s="41" customFormat="1" ht="23" customHeight="1" x14ac:dyDescent="0.45">
      <c r="B43" s="39" t="s">
        <v>36</v>
      </c>
      <c r="C43" s="154"/>
      <c r="D43" s="195"/>
      <c r="E43" s="195"/>
      <c r="F43" s="195"/>
      <c r="H43" s="39" t="s">
        <v>36</v>
      </c>
      <c r="I43" s="154"/>
      <c r="J43" s="195"/>
      <c r="K43" s="195"/>
      <c r="L43" s="195"/>
      <c r="N43" s="39" t="s">
        <v>36</v>
      </c>
      <c r="O43" s="154"/>
      <c r="P43" s="195"/>
      <c r="Q43" s="195"/>
      <c r="R43" s="195"/>
    </row>
    <row r="44" spans="2:18" s="41" customFormat="1" ht="23" customHeight="1" x14ac:dyDescent="0.45">
      <c r="B44" s="39" t="s">
        <v>37</v>
      </c>
      <c r="C44" s="154"/>
      <c r="D44" s="195"/>
      <c r="E44" s="195"/>
      <c r="F44" s="195"/>
      <c r="H44" s="39" t="s">
        <v>37</v>
      </c>
      <c r="I44" s="154"/>
      <c r="J44" s="195"/>
      <c r="K44" s="195"/>
      <c r="L44" s="195"/>
      <c r="N44" s="39" t="s">
        <v>37</v>
      </c>
      <c r="O44" s="154"/>
      <c r="P44" s="195"/>
      <c r="Q44" s="195"/>
      <c r="R44" s="195"/>
    </row>
    <row r="45" spans="2:18" s="41" customFormat="1" ht="23" customHeight="1" x14ac:dyDescent="0.45">
      <c r="B45" s="39" t="s">
        <v>26</v>
      </c>
      <c r="C45" s="154"/>
      <c r="D45" s="195"/>
      <c r="E45" s="195"/>
      <c r="F45" s="195"/>
      <c r="H45" s="39" t="s">
        <v>26</v>
      </c>
      <c r="I45" s="154"/>
      <c r="J45" s="195"/>
      <c r="K45" s="195"/>
      <c r="L45" s="195"/>
      <c r="N45" s="39" t="s">
        <v>26</v>
      </c>
      <c r="O45" s="154"/>
      <c r="P45" s="195"/>
      <c r="Q45" s="195"/>
      <c r="R45" s="195"/>
    </row>
    <row r="46" spans="2:18" s="41" customFormat="1" ht="23" customHeight="1" x14ac:dyDescent="0.45">
      <c r="B46" s="40" t="s">
        <v>33</v>
      </c>
      <c r="C46" s="154"/>
      <c r="D46" s="195"/>
      <c r="E46" s="195"/>
      <c r="F46" s="195"/>
      <c r="H46" s="40" t="s">
        <v>33</v>
      </c>
      <c r="I46" s="154"/>
      <c r="J46" s="195"/>
      <c r="K46" s="195"/>
      <c r="L46" s="195"/>
      <c r="N46" s="40" t="s">
        <v>33</v>
      </c>
      <c r="O46" s="154"/>
      <c r="P46" s="195"/>
      <c r="Q46" s="195"/>
      <c r="R46" s="195"/>
    </row>
    <row r="47" spans="2:18" s="41" customFormat="1" ht="23" customHeight="1" x14ac:dyDescent="0.45">
      <c r="B47" s="153" t="s">
        <v>81</v>
      </c>
      <c r="C47" s="154"/>
      <c r="D47" s="195"/>
      <c r="E47" s="195"/>
      <c r="F47" s="195"/>
      <c r="H47" s="153" t="s">
        <v>81</v>
      </c>
      <c r="I47" s="154"/>
      <c r="J47" s="195"/>
      <c r="K47" s="195"/>
      <c r="L47" s="195"/>
      <c r="N47" s="153" t="s">
        <v>81</v>
      </c>
      <c r="O47" s="154"/>
      <c r="P47" s="195"/>
      <c r="Q47" s="195"/>
      <c r="R47" s="195"/>
    </row>
    <row r="48" spans="2:18" s="41" customFormat="1" ht="23" customHeight="1" x14ac:dyDescent="0.45">
      <c r="B48" s="39" t="s">
        <v>31</v>
      </c>
      <c r="C48" s="154"/>
      <c r="D48" s="195"/>
      <c r="E48" s="195"/>
      <c r="F48" s="195"/>
      <c r="H48" s="39" t="s">
        <v>31</v>
      </c>
      <c r="I48" s="154"/>
      <c r="J48" s="195"/>
      <c r="K48" s="195"/>
      <c r="L48" s="195"/>
      <c r="N48" s="39" t="s">
        <v>31</v>
      </c>
      <c r="O48" s="154"/>
      <c r="P48" s="195"/>
      <c r="Q48" s="195"/>
      <c r="R48" s="195"/>
    </row>
    <row r="49" spans="2:18" s="41" customFormat="1" ht="23" customHeight="1" x14ac:dyDescent="0.45">
      <c r="B49" s="39" t="s">
        <v>35</v>
      </c>
      <c r="C49" s="154"/>
      <c r="D49" s="195"/>
      <c r="E49" s="195"/>
      <c r="F49" s="195"/>
      <c r="H49" s="39" t="s">
        <v>35</v>
      </c>
      <c r="I49" s="154"/>
      <c r="J49" s="195"/>
      <c r="K49" s="195"/>
      <c r="L49" s="195"/>
      <c r="N49" s="39" t="s">
        <v>35</v>
      </c>
      <c r="O49" s="154"/>
      <c r="P49" s="195"/>
      <c r="Q49" s="195"/>
      <c r="R49" s="195"/>
    </row>
    <row r="50" spans="2:18" s="41" customFormat="1" ht="23" customHeight="1" x14ac:dyDescent="0.45"/>
    <row r="51" spans="2:18" s="41" customFormat="1" ht="23" customHeight="1" x14ac:dyDescent="0.45">
      <c r="B51" s="196" t="s">
        <v>34</v>
      </c>
      <c r="C51" s="196"/>
      <c r="D51" s="196" t="s">
        <v>32</v>
      </c>
      <c r="E51" s="196"/>
      <c r="F51" s="196"/>
      <c r="H51" s="196" t="s">
        <v>34</v>
      </c>
      <c r="I51" s="196"/>
      <c r="J51" s="196" t="s">
        <v>32</v>
      </c>
      <c r="K51" s="196"/>
      <c r="L51" s="196"/>
      <c r="N51" s="196" t="s">
        <v>34</v>
      </c>
      <c r="O51" s="196"/>
      <c r="P51" s="196" t="s">
        <v>32</v>
      </c>
      <c r="Q51" s="196"/>
      <c r="R51" s="196"/>
    </row>
    <row r="52" spans="2:18" s="41" customFormat="1" ht="23" customHeight="1" x14ac:dyDescent="0.45">
      <c r="B52" s="39" t="s">
        <v>36</v>
      </c>
      <c r="C52" s="154"/>
      <c r="D52" s="195"/>
      <c r="E52" s="195"/>
      <c r="F52" s="195"/>
      <c r="H52" s="39" t="s">
        <v>36</v>
      </c>
      <c r="I52" s="154"/>
      <c r="J52" s="195"/>
      <c r="K52" s="195"/>
      <c r="L52" s="195"/>
      <c r="N52" s="39" t="s">
        <v>36</v>
      </c>
      <c r="O52" s="154"/>
      <c r="P52" s="195"/>
      <c r="Q52" s="195"/>
      <c r="R52" s="195"/>
    </row>
    <row r="53" spans="2:18" s="41" customFormat="1" ht="23" customHeight="1" x14ac:dyDescent="0.45">
      <c r="B53" s="39" t="s">
        <v>37</v>
      </c>
      <c r="C53" s="154"/>
      <c r="D53" s="195"/>
      <c r="E53" s="195"/>
      <c r="F53" s="195"/>
      <c r="H53" s="39" t="s">
        <v>37</v>
      </c>
      <c r="I53" s="154"/>
      <c r="J53" s="195"/>
      <c r="K53" s="195"/>
      <c r="L53" s="195"/>
      <c r="N53" s="39" t="s">
        <v>37</v>
      </c>
      <c r="O53" s="154"/>
      <c r="P53" s="195"/>
      <c r="Q53" s="195"/>
      <c r="R53" s="195"/>
    </row>
    <row r="54" spans="2:18" s="41" customFormat="1" ht="23" customHeight="1" x14ac:dyDescent="0.45">
      <c r="B54" s="39" t="s">
        <v>26</v>
      </c>
      <c r="C54" s="154"/>
      <c r="D54" s="195"/>
      <c r="E54" s="195"/>
      <c r="F54" s="195"/>
      <c r="H54" s="39" t="s">
        <v>26</v>
      </c>
      <c r="I54" s="154"/>
      <c r="J54" s="195"/>
      <c r="K54" s="195"/>
      <c r="L54" s="195"/>
      <c r="N54" s="39" t="s">
        <v>26</v>
      </c>
      <c r="O54" s="154"/>
      <c r="P54" s="195"/>
      <c r="Q54" s="195"/>
      <c r="R54" s="195"/>
    </row>
    <row r="55" spans="2:18" s="41" customFormat="1" ht="23" customHeight="1" x14ac:dyDescent="0.45">
      <c r="B55" s="40" t="s">
        <v>33</v>
      </c>
      <c r="C55" s="154"/>
      <c r="D55" s="195"/>
      <c r="E55" s="195"/>
      <c r="F55" s="195"/>
      <c r="H55" s="40" t="s">
        <v>33</v>
      </c>
      <c r="I55" s="154"/>
      <c r="J55" s="195"/>
      <c r="K55" s="195"/>
      <c r="L55" s="195"/>
      <c r="N55" s="40" t="s">
        <v>33</v>
      </c>
      <c r="O55" s="154"/>
      <c r="P55" s="195"/>
      <c r="Q55" s="195"/>
      <c r="R55" s="195"/>
    </row>
    <row r="56" spans="2:18" s="41" customFormat="1" ht="23" customHeight="1" x14ac:dyDescent="0.45">
      <c r="B56" s="153" t="s">
        <v>81</v>
      </c>
      <c r="C56" s="154"/>
      <c r="D56" s="195"/>
      <c r="E56" s="195"/>
      <c r="F56" s="195"/>
      <c r="H56" s="153" t="s">
        <v>81</v>
      </c>
      <c r="I56" s="154"/>
      <c r="J56" s="195"/>
      <c r="K56" s="195"/>
      <c r="L56" s="195"/>
      <c r="N56" s="153" t="s">
        <v>81</v>
      </c>
      <c r="O56" s="154"/>
      <c r="P56" s="195"/>
      <c r="Q56" s="195"/>
      <c r="R56" s="195"/>
    </row>
    <row r="57" spans="2:18" s="41" customFormat="1" ht="23" customHeight="1" x14ac:dyDescent="0.45">
      <c r="B57" s="39" t="s">
        <v>31</v>
      </c>
      <c r="C57" s="154"/>
      <c r="D57" s="195"/>
      <c r="E57" s="195"/>
      <c r="F57" s="195"/>
      <c r="H57" s="39" t="s">
        <v>31</v>
      </c>
      <c r="I57" s="154"/>
      <c r="J57" s="195"/>
      <c r="K57" s="195"/>
      <c r="L57" s="195"/>
      <c r="N57" s="39" t="s">
        <v>31</v>
      </c>
      <c r="O57" s="154"/>
      <c r="P57" s="195"/>
      <c r="Q57" s="195"/>
      <c r="R57" s="195"/>
    </row>
    <row r="58" spans="2:18" s="41" customFormat="1" ht="23" customHeight="1" x14ac:dyDescent="0.45">
      <c r="B58" s="39" t="s">
        <v>35</v>
      </c>
      <c r="C58" s="154"/>
      <c r="D58" s="195"/>
      <c r="E58" s="195"/>
      <c r="F58" s="195"/>
      <c r="H58" s="39" t="s">
        <v>35</v>
      </c>
      <c r="I58" s="154"/>
      <c r="J58" s="195"/>
      <c r="K58" s="195"/>
      <c r="L58" s="195"/>
      <c r="N58" s="39" t="s">
        <v>35</v>
      </c>
      <c r="O58" s="154"/>
      <c r="P58" s="195"/>
      <c r="Q58" s="195"/>
      <c r="R58" s="195"/>
    </row>
    <row r="59" spans="2:18" s="41" customFormat="1" ht="23" customHeight="1" x14ac:dyDescent="0.45"/>
  </sheetData>
  <mergeCells count="56">
    <mergeCell ref="P3:R3"/>
    <mergeCell ref="P4:R10"/>
    <mergeCell ref="B12:C12"/>
    <mergeCell ref="D12:F12"/>
    <mergeCell ref="H12:I12"/>
    <mergeCell ref="J12:L12"/>
    <mergeCell ref="N12:O12"/>
    <mergeCell ref="P12:R12"/>
    <mergeCell ref="D3:F3"/>
    <mergeCell ref="B3:C3"/>
    <mergeCell ref="D4:F10"/>
    <mergeCell ref="H3:I3"/>
    <mergeCell ref="J3:L3"/>
    <mergeCell ref="D22:F28"/>
    <mergeCell ref="J22:L28"/>
    <mergeCell ref="P22:R28"/>
    <mergeCell ref="B1:R1"/>
    <mergeCell ref="B31:R31"/>
    <mergeCell ref="D13:F19"/>
    <mergeCell ref="J13:L19"/>
    <mergeCell ref="P13:R19"/>
    <mergeCell ref="B21:C21"/>
    <mergeCell ref="D21:F21"/>
    <mergeCell ref="H21:I21"/>
    <mergeCell ref="J21:L21"/>
    <mergeCell ref="N21:O21"/>
    <mergeCell ref="P21:R21"/>
    <mergeCell ref="J4:L10"/>
    <mergeCell ref="N3:O3"/>
    <mergeCell ref="P33:R33"/>
    <mergeCell ref="D34:F40"/>
    <mergeCell ref="J34:L40"/>
    <mergeCell ref="P34:R40"/>
    <mergeCell ref="B42:C42"/>
    <mergeCell ref="D42:F42"/>
    <mergeCell ref="H42:I42"/>
    <mergeCell ref="J42:L42"/>
    <mergeCell ref="N42:O42"/>
    <mergeCell ref="P42:R42"/>
    <mergeCell ref="B33:C33"/>
    <mergeCell ref="D33:F33"/>
    <mergeCell ref="H33:I33"/>
    <mergeCell ref="J33:L33"/>
    <mergeCell ref="N33:O33"/>
    <mergeCell ref="B51:C51"/>
    <mergeCell ref="D51:F51"/>
    <mergeCell ref="H51:I51"/>
    <mergeCell ref="J51:L51"/>
    <mergeCell ref="N51:O51"/>
    <mergeCell ref="D52:F58"/>
    <mergeCell ref="J52:L58"/>
    <mergeCell ref="P52:R58"/>
    <mergeCell ref="D43:F49"/>
    <mergeCell ref="J43:L49"/>
    <mergeCell ref="P43:R49"/>
    <mergeCell ref="P51:R51"/>
  </mergeCells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Cracks - REF</vt:lpstr>
      <vt:lpstr>Cracks - ADDS</vt:lpstr>
      <vt:lpstr>Water permeability</vt:lpstr>
      <vt:lpstr>Chloride penetration</vt:lpstr>
    </vt:vector>
  </TitlesOfParts>
  <Company>UGent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Van Mullem</dc:creator>
  <cp:lastModifiedBy>Chrysoula Litina</cp:lastModifiedBy>
  <cp:lastPrinted>2020-05-07T16:49:34Z</cp:lastPrinted>
  <dcterms:created xsi:type="dcterms:W3CDTF">2019-04-09T20:32:35Z</dcterms:created>
  <dcterms:modified xsi:type="dcterms:W3CDTF">2021-02-18T09:50:46Z</dcterms:modified>
</cp:coreProperties>
</file>